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icitações2022\Pregão - 2022\Pregão 96-2022 - Serv Coleta de entulhos e Corte de Grama\"/>
    </mc:Choice>
  </mc:AlternateContent>
  <bookViews>
    <workbookView xWindow="0" yWindow="120" windowWidth="20490" windowHeight="7035" tabRatio="932" activeTab="2"/>
  </bookViews>
  <sheets>
    <sheet name="Plan1" sheetId="12" r:id="rId1"/>
    <sheet name="Planilha Coleta de entulhos" sheetId="11" r:id="rId2"/>
    <sheet name="Planilha Corte de Grama" sheetId="13" r:id="rId3"/>
  </sheets>
  <calcPr calcId="152511"/>
</workbook>
</file>

<file path=xl/calcChain.xml><?xml version="1.0" encoding="utf-8"?>
<calcChain xmlns="http://schemas.openxmlformats.org/spreadsheetml/2006/main">
  <c r="I173" i="11" l="1"/>
  <c r="G9" i="12" s="1"/>
  <c r="A244" i="13"/>
  <c r="A243" i="13"/>
  <c r="A242" i="13"/>
  <c r="A241" i="13"/>
  <c r="A239" i="13"/>
  <c r="D235" i="13"/>
  <c r="E235" i="13" s="1"/>
  <c r="D244" i="13" s="1"/>
  <c r="E230" i="13"/>
  <c r="E229" i="13"/>
  <c r="E228" i="13"/>
  <c r="E231" i="13" s="1"/>
  <c r="D243" i="13" s="1"/>
  <c r="D224" i="13"/>
  <c r="C224" i="13"/>
  <c r="C218" i="13"/>
  <c r="D218" i="13" s="1"/>
  <c r="E218" i="13" s="1"/>
  <c r="D241" i="13" s="1"/>
  <c r="E203" i="13"/>
  <c r="E202" i="13"/>
  <c r="E201" i="13"/>
  <c r="E200" i="13"/>
  <c r="E199" i="13"/>
  <c r="E198" i="13"/>
  <c r="E197" i="13"/>
  <c r="E188" i="13"/>
  <c r="E187" i="13"/>
  <c r="E186" i="13"/>
  <c r="E185" i="13"/>
  <c r="E184" i="13"/>
  <c r="E183" i="13"/>
  <c r="E182" i="13"/>
  <c r="E172" i="13"/>
  <c r="E171" i="13"/>
  <c r="E170" i="13"/>
  <c r="E169" i="13"/>
  <c r="E168" i="13"/>
  <c r="E167" i="13"/>
  <c r="E166" i="13"/>
  <c r="E165" i="13"/>
  <c r="E164" i="13"/>
  <c r="E163" i="13"/>
  <c r="E162" i="13"/>
  <c r="D152" i="13"/>
  <c r="B152" i="13"/>
  <c r="B146" i="13"/>
  <c r="B144" i="13"/>
  <c r="B139" i="13"/>
  <c r="B138" i="13"/>
  <c r="B137" i="13"/>
  <c r="B136" i="13"/>
  <c r="B135" i="13"/>
  <c r="J134" i="13"/>
  <c r="I134" i="13"/>
  <c r="H124" i="13"/>
  <c r="H122" i="13"/>
  <c r="H92" i="13"/>
  <c r="H86" i="13"/>
  <c r="H88" i="13" s="1"/>
  <c r="H75" i="13"/>
  <c r="J56" i="13"/>
  <c r="I56" i="13"/>
  <c r="J55" i="13"/>
  <c r="I55" i="13"/>
  <c r="J54" i="13"/>
  <c r="I54" i="13"/>
  <c r="J53" i="13"/>
  <c r="I53" i="13"/>
  <c r="H49" i="13"/>
  <c r="H36" i="13"/>
  <c r="H38" i="13" s="1"/>
  <c r="J33" i="13"/>
  <c r="J40" i="13" s="1"/>
  <c r="J51" i="13" s="1"/>
  <c r="J61" i="13" s="1"/>
  <c r="J68" i="13" s="1"/>
  <c r="J78" i="13" s="1"/>
  <c r="J90" i="13" s="1"/>
  <c r="J95" i="13" s="1"/>
  <c r="J101" i="13" s="1"/>
  <c r="I33" i="13"/>
  <c r="I40" i="13" s="1"/>
  <c r="I51" i="13" s="1"/>
  <c r="I61" i="13" s="1"/>
  <c r="I68" i="13" s="1"/>
  <c r="I78" i="13" s="1"/>
  <c r="I90" i="13" s="1"/>
  <c r="I95" i="13" s="1"/>
  <c r="I101" i="13" s="1"/>
  <c r="J23" i="13"/>
  <c r="J30" i="13" s="1"/>
  <c r="I23" i="13"/>
  <c r="I30" i="13" s="1"/>
  <c r="E204" i="13" l="1"/>
  <c r="I109" i="13" s="1"/>
  <c r="E189" i="13"/>
  <c r="J102" i="13" s="1"/>
  <c r="J105" i="13" s="1"/>
  <c r="J139" i="13" s="1"/>
  <c r="I58" i="13"/>
  <c r="I64" i="13" s="1"/>
  <c r="E224" i="13"/>
  <c r="D242" i="13" s="1"/>
  <c r="J58" i="13"/>
  <c r="J64" i="13" s="1"/>
  <c r="E173" i="13"/>
  <c r="I102" i="13" s="1"/>
  <c r="I105" i="13" s="1"/>
  <c r="I139" i="13" s="1"/>
  <c r="I9" i="12"/>
  <c r="H9" i="12"/>
  <c r="J72" i="13"/>
  <c r="J135" i="13"/>
  <c r="J85" i="13"/>
  <c r="J79" i="13"/>
  <c r="J47" i="13"/>
  <c r="J41" i="13"/>
  <c r="J35" i="13"/>
  <c r="J71" i="13"/>
  <c r="J34" i="13"/>
  <c r="J36" i="13" s="1"/>
  <c r="J83" i="13"/>
  <c r="J45" i="13"/>
  <c r="J74" i="13"/>
  <c r="J73" i="13"/>
  <c r="J46" i="13"/>
  <c r="J70" i="13"/>
  <c r="J69" i="13"/>
  <c r="J44" i="13"/>
  <c r="J87" i="13"/>
  <c r="J37" i="13"/>
  <c r="J48" i="13"/>
  <c r="J82" i="13"/>
  <c r="J81" i="13"/>
  <c r="J43" i="13"/>
  <c r="J80" i="13"/>
  <c r="J42" i="13"/>
  <c r="J84" i="13"/>
  <c r="I80" i="13"/>
  <c r="I48" i="13"/>
  <c r="I42" i="13"/>
  <c r="J91" i="13"/>
  <c r="J92" i="13" s="1"/>
  <c r="J97" i="13" s="1"/>
  <c r="I72" i="13"/>
  <c r="I135" i="13"/>
  <c r="I85" i="13"/>
  <c r="I79" i="13"/>
  <c r="I47" i="13"/>
  <c r="I41" i="13"/>
  <c r="I35" i="13"/>
  <c r="I71" i="13"/>
  <c r="I34" i="13"/>
  <c r="I91" i="13"/>
  <c r="I92" i="13" s="1"/>
  <c r="I97" i="13" s="1"/>
  <c r="I70" i="13"/>
  <c r="I87" i="13"/>
  <c r="I74" i="13"/>
  <c r="I37" i="13"/>
  <c r="I83" i="13"/>
  <c r="I45" i="13"/>
  <c r="I69" i="13"/>
  <c r="I82" i="13"/>
  <c r="I43" i="13"/>
  <c r="I73" i="13"/>
  <c r="I84" i="13"/>
  <c r="I46" i="13"/>
  <c r="I44" i="13"/>
  <c r="I81" i="13"/>
  <c r="D245" i="13"/>
  <c r="D247" i="13" s="1"/>
  <c r="I110" i="13" s="1"/>
  <c r="I112" i="13" s="1"/>
  <c r="I144" i="13" s="1"/>
  <c r="I36" i="13" l="1"/>
  <c r="I75" i="13"/>
  <c r="I137" i="13" s="1"/>
  <c r="I86" i="13"/>
  <c r="I38" i="13"/>
  <c r="I62" i="13" s="1"/>
  <c r="J38" i="13"/>
  <c r="J62" i="13" s="1"/>
  <c r="I49" i="13"/>
  <c r="I63" i="13" s="1"/>
  <c r="I88" i="13"/>
  <c r="I96" i="13" s="1"/>
  <c r="I98" i="13" s="1"/>
  <c r="I138" i="13" s="1"/>
  <c r="J49" i="13"/>
  <c r="J63" i="13" s="1"/>
  <c r="J75" i="13"/>
  <c r="J137" i="13" s="1"/>
  <c r="J86" i="13"/>
  <c r="J88" i="13" s="1"/>
  <c r="J96" i="13" s="1"/>
  <c r="J98" i="13" s="1"/>
  <c r="J138" i="13" s="1"/>
  <c r="J65" i="13" l="1"/>
  <c r="J136" i="13" s="1"/>
  <c r="J140" i="13" s="1"/>
  <c r="J142" i="13" s="1"/>
  <c r="I65" i="13"/>
  <c r="I136" i="13" s="1"/>
  <c r="I140" i="13" s="1"/>
  <c r="I142" i="13" s="1"/>
  <c r="I143" i="13" s="1"/>
  <c r="I145" i="13" s="1"/>
  <c r="I116" i="13" l="1"/>
  <c r="I117" i="13" l="1"/>
  <c r="I127" i="13"/>
  <c r="I129" i="13" s="1"/>
  <c r="I121" i="13" l="1"/>
  <c r="I120" i="13"/>
  <c r="I119" i="13"/>
  <c r="I131" i="13"/>
  <c r="I122" i="13" l="1"/>
  <c r="I146" i="13" l="1"/>
  <c r="I147" i="13" s="1"/>
  <c r="G152" i="13" s="1"/>
  <c r="G10" i="12" s="1"/>
  <c r="I10" i="12" l="1"/>
  <c r="I11" i="12" s="1"/>
  <c r="H10" i="12"/>
  <c r="H11" i="12" s="1"/>
  <c r="I148" i="13"/>
  <c r="H152" i="13"/>
  <c r="I152" i="13" s="1"/>
  <c r="I110" i="11" l="1"/>
  <c r="E372" i="11" l="1"/>
  <c r="E371" i="11"/>
  <c r="E370" i="11"/>
  <c r="E369" i="11"/>
  <c r="E373" i="11" s="1"/>
  <c r="I111" i="11" s="1"/>
  <c r="E368" i="11"/>
  <c r="E367" i="11"/>
  <c r="A355" i="11"/>
  <c r="A354" i="11"/>
  <c r="A353" i="11"/>
  <c r="A352" i="11"/>
  <c r="A351" i="11"/>
  <c r="A350" i="11"/>
  <c r="B348" i="11"/>
  <c r="C343" i="11"/>
  <c r="E339" i="11"/>
  <c r="E338" i="11"/>
  <c r="E337" i="11"/>
  <c r="E336" i="11"/>
  <c r="E340" i="11" s="1"/>
  <c r="D342" i="11" s="1"/>
  <c r="E342" i="11" s="1"/>
  <c r="D343" i="11" s="1"/>
  <c r="E343" i="11" s="1"/>
  <c r="E344" i="11" s="1"/>
  <c r="D355" i="11" s="1"/>
  <c r="D332" i="11"/>
  <c r="E332" i="11" s="1"/>
  <c r="D354" i="11" s="1"/>
  <c r="D327" i="11"/>
  <c r="D325" i="11"/>
  <c r="D323" i="11"/>
  <c r="D321" i="11"/>
  <c r="D319" i="11"/>
  <c r="C319" i="11"/>
  <c r="C321" i="11" s="1"/>
  <c r="E312" i="11"/>
  <c r="E311" i="11"/>
  <c r="D310" i="11"/>
  <c r="E310" i="11" s="1"/>
  <c r="E313" i="11" s="1"/>
  <c r="D352" i="11" s="1"/>
  <c r="E305" i="11"/>
  <c r="D351" i="11" s="1"/>
  <c r="D305" i="11"/>
  <c r="C305" i="11"/>
  <c r="D299" i="11"/>
  <c r="E299" i="11" s="1"/>
  <c r="D350" i="11" s="1"/>
  <c r="C299" i="11"/>
  <c r="A285" i="11"/>
  <c r="A284" i="11"/>
  <c r="A283" i="11"/>
  <c r="A282" i="11"/>
  <c r="A281" i="11"/>
  <c r="A280" i="11"/>
  <c r="A278" i="11"/>
  <c r="C274" i="11"/>
  <c r="E269" i="11"/>
  <c r="E268" i="11"/>
  <c r="E267" i="11"/>
  <c r="E266" i="11"/>
  <c r="E270" i="11" s="1"/>
  <c r="D273" i="11" s="1"/>
  <c r="E273" i="11" s="1"/>
  <c r="D274" i="11" s="1"/>
  <c r="E274" i="11" s="1"/>
  <c r="E275" i="11" s="1"/>
  <c r="D285" i="11" s="1"/>
  <c r="E261" i="11"/>
  <c r="D284" i="11" s="1"/>
  <c r="D261" i="11"/>
  <c r="D256" i="11"/>
  <c r="D254" i="11"/>
  <c r="D252" i="11"/>
  <c r="C252" i="11"/>
  <c r="E252" i="11" s="1"/>
  <c r="D250" i="11"/>
  <c r="D248" i="11"/>
  <c r="C248" i="11"/>
  <c r="C254" i="11" s="1"/>
  <c r="E254" i="11" s="1"/>
  <c r="E241" i="11"/>
  <c r="E242" i="11" s="1"/>
  <c r="D282" i="11" s="1"/>
  <c r="D236" i="11"/>
  <c r="E236" i="11" s="1"/>
  <c r="D281" i="11" s="1"/>
  <c r="C236" i="11"/>
  <c r="E230" i="11"/>
  <c r="D280" i="11" s="1"/>
  <c r="D230" i="11"/>
  <c r="C230" i="11"/>
  <c r="E214" i="11"/>
  <c r="E213" i="11"/>
  <c r="E212" i="11"/>
  <c r="E211" i="11"/>
  <c r="E210" i="11"/>
  <c r="E209" i="11"/>
  <c r="E215" i="11" s="1"/>
  <c r="K102" i="11" s="1"/>
  <c r="K105" i="11" s="1"/>
  <c r="K140" i="11" s="1"/>
  <c r="E204" i="11"/>
  <c r="E203" i="11"/>
  <c r="E205" i="11" s="1"/>
  <c r="J102" i="11" s="1"/>
  <c r="J105" i="11" s="1"/>
  <c r="J140" i="11" s="1"/>
  <c r="E202" i="11"/>
  <c r="E201" i="11"/>
  <c r="E200" i="11"/>
  <c r="E199" i="11"/>
  <c r="E198" i="11"/>
  <c r="E192" i="11"/>
  <c r="E191" i="11"/>
  <c r="E190" i="11"/>
  <c r="E189" i="11"/>
  <c r="E188" i="11"/>
  <c r="E187" i="11"/>
  <c r="E186" i="11"/>
  <c r="E193" i="11" s="1"/>
  <c r="I102" i="11" s="1"/>
  <c r="I105" i="11" s="1"/>
  <c r="I140" i="11" s="1"/>
  <c r="E185" i="11"/>
  <c r="E184" i="11"/>
  <c r="E183" i="11"/>
  <c r="J171" i="11"/>
  <c r="I165" i="11"/>
  <c r="I159" i="11"/>
  <c r="B147" i="11"/>
  <c r="B145" i="11"/>
  <c r="B140" i="11"/>
  <c r="B139" i="11"/>
  <c r="B138" i="11"/>
  <c r="B137" i="11"/>
  <c r="B136" i="11"/>
  <c r="K135" i="11"/>
  <c r="J135" i="11"/>
  <c r="I135" i="11"/>
  <c r="H125" i="11"/>
  <c r="H123" i="11"/>
  <c r="K92" i="11"/>
  <c r="K97" i="11" s="1"/>
  <c r="H92" i="11"/>
  <c r="K91" i="11"/>
  <c r="H86" i="11"/>
  <c r="H88" i="11" s="1"/>
  <c r="H75" i="11"/>
  <c r="K58" i="11"/>
  <c r="K64" i="11" s="1"/>
  <c r="J56" i="11"/>
  <c r="I56" i="11"/>
  <c r="J55" i="11"/>
  <c r="I55" i="11"/>
  <c r="J54" i="11"/>
  <c r="I54" i="11"/>
  <c r="I58" i="11" s="1"/>
  <c r="I64" i="11" s="1"/>
  <c r="J53" i="11"/>
  <c r="J58" i="11" s="1"/>
  <c r="J64" i="11" s="1"/>
  <c r="I53" i="11"/>
  <c r="H49" i="11"/>
  <c r="J40" i="11"/>
  <c r="J51" i="11" s="1"/>
  <c r="J61" i="11" s="1"/>
  <c r="J68" i="11" s="1"/>
  <c r="J78" i="11" s="1"/>
  <c r="J90" i="11" s="1"/>
  <c r="J95" i="11" s="1"/>
  <c r="J101" i="11" s="1"/>
  <c r="I40" i="11"/>
  <c r="I51" i="11" s="1"/>
  <c r="I61" i="11" s="1"/>
  <c r="I68" i="11" s="1"/>
  <c r="I78" i="11" s="1"/>
  <c r="I90" i="11" s="1"/>
  <c r="I95" i="11" s="1"/>
  <c r="I101" i="11" s="1"/>
  <c r="H36" i="11"/>
  <c r="H38" i="11" s="1"/>
  <c r="J35" i="11"/>
  <c r="K33" i="11"/>
  <c r="K40" i="11" s="1"/>
  <c r="K51" i="11" s="1"/>
  <c r="K61" i="11" s="1"/>
  <c r="K68" i="11" s="1"/>
  <c r="K78" i="11" s="1"/>
  <c r="K90" i="11" s="1"/>
  <c r="K95" i="11" s="1"/>
  <c r="K101" i="11" s="1"/>
  <c r="J33" i="11"/>
  <c r="I33" i="11"/>
  <c r="J30" i="11"/>
  <c r="J82" i="11" s="1"/>
  <c r="I25" i="11"/>
  <c r="I30" i="11" s="1"/>
  <c r="K23" i="11"/>
  <c r="K30" i="11" s="1"/>
  <c r="J23" i="11"/>
  <c r="I23" i="11"/>
  <c r="I91" i="11" l="1"/>
  <c r="I92" i="11" s="1"/>
  <c r="I97" i="11" s="1"/>
  <c r="I45" i="11"/>
  <c r="I136" i="11"/>
  <c r="I82" i="11"/>
  <c r="I85" i="11"/>
  <c r="I81" i="11"/>
  <c r="I35" i="11"/>
  <c r="I43" i="11"/>
  <c r="I72" i="11"/>
  <c r="I71" i="11"/>
  <c r="I47" i="11"/>
  <c r="I84" i="11"/>
  <c r="I80" i="11"/>
  <c r="I34" i="11"/>
  <c r="I36" i="11" s="1"/>
  <c r="I38" i="11" s="1"/>
  <c r="I62" i="11" s="1"/>
  <c r="I70" i="11"/>
  <c r="I46" i="11"/>
  <c r="I74" i="11"/>
  <c r="I42" i="11"/>
  <c r="I44" i="11"/>
  <c r="I48" i="11"/>
  <c r="I87" i="11"/>
  <c r="I37" i="11"/>
  <c r="I83" i="11"/>
  <c r="I79" i="11"/>
  <c r="I73" i="11"/>
  <c r="I69" i="11"/>
  <c r="I41" i="11"/>
  <c r="C327" i="11"/>
  <c r="E327" i="11" s="1"/>
  <c r="E321" i="11"/>
  <c r="K44" i="11"/>
  <c r="K43" i="11"/>
  <c r="K72" i="11"/>
  <c r="K85" i="11"/>
  <c r="K81" i="11"/>
  <c r="K35" i="11"/>
  <c r="K71" i="11"/>
  <c r="K47" i="11"/>
  <c r="K34" i="11"/>
  <c r="K36" i="11" s="1"/>
  <c r="K38" i="11" s="1"/>
  <c r="K62" i="11" s="1"/>
  <c r="K84" i="11"/>
  <c r="K80" i="11"/>
  <c r="K74" i="11"/>
  <c r="K70" i="11"/>
  <c r="K46" i="11"/>
  <c r="K42" i="11"/>
  <c r="K87" i="11"/>
  <c r="K79" i="11"/>
  <c r="K37" i="11"/>
  <c r="K83" i="11"/>
  <c r="K73" i="11"/>
  <c r="K69" i="11"/>
  <c r="K75" i="11" s="1"/>
  <c r="K138" i="11" s="1"/>
  <c r="K45" i="11"/>
  <c r="K41" i="11"/>
  <c r="K49" i="11" s="1"/>
  <c r="K63" i="11" s="1"/>
  <c r="K136" i="11"/>
  <c r="K82" i="11"/>
  <c r="K48" i="11"/>
  <c r="J136" i="11"/>
  <c r="J41" i="11"/>
  <c r="J45" i="11"/>
  <c r="J69" i="11"/>
  <c r="J73" i="11"/>
  <c r="J91" i="11"/>
  <c r="J92" i="11" s="1"/>
  <c r="J97" i="11" s="1"/>
  <c r="J79" i="11"/>
  <c r="J83" i="11"/>
  <c r="C323" i="11"/>
  <c r="E323" i="11" s="1"/>
  <c r="J44" i="11"/>
  <c r="J37" i="11"/>
  <c r="J87" i="11"/>
  <c r="J42" i="11"/>
  <c r="J46" i="11"/>
  <c r="J70" i="11"/>
  <c r="J74" i="11"/>
  <c r="J34" i="11"/>
  <c r="J36" i="11" s="1"/>
  <c r="J38" i="11" s="1"/>
  <c r="J62" i="11" s="1"/>
  <c r="J80" i="11"/>
  <c r="J84" i="11"/>
  <c r="E248" i="11"/>
  <c r="C250" i="11"/>
  <c r="C325" i="11"/>
  <c r="E325" i="11" s="1"/>
  <c r="J43" i="11"/>
  <c r="J47" i="11"/>
  <c r="J71" i="11"/>
  <c r="J81" i="11"/>
  <c r="J85" i="11"/>
  <c r="J48" i="11"/>
  <c r="J72" i="11"/>
  <c r="E319" i="11"/>
  <c r="J86" i="11" l="1"/>
  <c r="J88" i="11" s="1"/>
  <c r="J96" i="11" s="1"/>
  <c r="J98" i="11" s="1"/>
  <c r="J139" i="11" s="1"/>
  <c r="I75" i="11"/>
  <c r="I138" i="11" s="1"/>
  <c r="I86" i="11"/>
  <c r="I88" i="11" s="1"/>
  <c r="I96" i="11" s="1"/>
  <c r="I98" i="11" s="1"/>
  <c r="I139" i="11" s="1"/>
  <c r="I141" i="11" s="1"/>
  <c r="I143" i="11" s="1"/>
  <c r="J49" i="11"/>
  <c r="J63" i="11" s="1"/>
  <c r="J65" i="11" s="1"/>
  <c r="J137" i="11" s="1"/>
  <c r="K86" i="11"/>
  <c r="E328" i="11"/>
  <c r="D353" i="11" s="1"/>
  <c r="D356" i="11" s="1"/>
  <c r="I49" i="11"/>
  <c r="I63" i="11" s="1"/>
  <c r="I65" i="11"/>
  <c r="I137" i="11" s="1"/>
  <c r="J75" i="11"/>
  <c r="J138" i="11" s="1"/>
  <c r="K88" i="11"/>
  <c r="K96" i="11" s="1"/>
  <c r="K98" i="11" s="1"/>
  <c r="K139" i="11" s="1"/>
  <c r="K65" i="11"/>
  <c r="K137" i="11" s="1"/>
  <c r="K141" i="11" s="1"/>
  <c r="K143" i="11" s="1"/>
  <c r="E250" i="11"/>
  <c r="C256" i="11"/>
  <c r="E256" i="11" s="1"/>
  <c r="J141" i="11" l="1"/>
  <c r="J143" i="11" s="1"/>
  <c r="I144" i="11" s="1"/>
  <c r="E257" i="11"/>
  <c r="D283" i="11" s="1"/>
  <c r="D286" i="11" s="1"/>
  <c r="I109" i="11" s="1"/>
  <c r="I113" i="11" s="1"/>
  <c r="I145" i="11" s="1"/>
  <c r="I146" i="11" s="1"/>
  <c r="I117" i="11" l="1"/>
  <c r="I118" i="11" l="1"/>
  <c r="I128" i="11" s="1"/>
  <c r="I130" i="11" s="1"/>
  <c r="I122" i="11" l="1"/>
  <c r="I121" i="11"/>
  <c r="I120" i="11"/>
  <c r="I164" i="11" s="1"/>
  <c r="I167" i="11" s="1"/>
  <c r="I132" i="11"/>
  <c r="I123" i="11" l="1"/>
  <c r="I166" i="11" l="1"/>
  <c r="I147" i="11"/>
  <c r="I148" i="11" s="1"/>
  <c r="I149" i="11" l="1"/>
  <c r="J173" i="11"/>
  <c r="K173" i="11" s="1"/>
</calcChain>
</file>

<file path=xl/sharedStrings.xml><?xml version="1.0" encoding="utf-8"?>
<sst xmlns="http://schemas.openxmlformats.org/spreadsheetml/2006/main" count="919" uniqueCount="378">
  <si>
    <t>-</t>
  </si>
  <si>
    <t>VALOR (R$)</t>
  </si>
  <si>
    <t>Adicional Noturno</t>
  </si>
  <si>
    <t>%</t>
  </si>
  <si>
    <t>Outros (especificar)</t>
  </si>
  <si>
    <t>Lucro</t>
  </si>
  <si>
    <t>Data base da categoria (dia/mês/ano)</t>
  </si>
  <si>
    <t>Categoria profissional (vinculada à execução contratual)</t>
  </si>
  <si>
    <t>Salário Nominativo da Categoria Profissional</t>
  </si>
  <si>
    <t>Tipo de serviço (mesmo serviço com características distintas)</t>
  </si>
  <si>
    <t>A</t>
  </si>
  <si>
    <t>B</t>
  </si>
  <si>
    <t>C</t>
  </si>
  <si>
    <t>D</t>
  </si>
  <si>
    <t>E</t>
  </si>
  <si>
    <t>F</t>
  </si>
  <si>
    <t>G</t>
  </si>
  <si>
    <t>H</t>
  </si>
  <si>
    <t>COMPOSIÇÃO DA REMUNERAÇÃO</t>
  </si>
  <si>
    <t>INSUMOS DIVERSOS</t>
  </si>
  <si>
    <t>TOTAL SUBMÓDULO 4.1</t>
  </si>
  <si>
    <t>Nota(1):</t>
  </si>
  <si>
    <t>TOTAL SUBMÓDULO 4.2</t>
  </si>
  <si>
    <t>Afastamento Maternidade</t>
  </si>
  <si>
    <t>TOTAL</t>
  </si>
  <si>
    <t>CUSTOS INDIRETOS, TRIBUTOS E LUCRO</t>
  </si>
  <si>
    <t>4.1</t>
  </si>
  <si>
    <t>4.2</t>
  </si>
  <si>
    <t>Custos Indiretos</t>
  </si>
  <si>
    <t>Mão-de-Obra vinculada à execução contratual (valor por empregado)</t>
  </si>
  <si>
    <t>MÓDULO 1 - COMPOSIÇÃO DA REMUNERAÇÃO</t>
  </si>
  <si>
    <t>Quadro Resumo - VALOR MENSAL DOS SERVIÇOS</t>
  </si>
  <si>
    <t>Qde Postos (E)</t>
  </si>
  <si>
    <t>Tipo de Serviço (A)</t>
  </si>
  <si>
    <t>Valor Por Empregado(B)</t>
  </si>
  <si>
    <t>Valor Proposto por Posto (D) = (B x C)</t>
  </si>
  <si>
    <t>Qde de Empregados por posto ( C )</t>
  </si>
  <si>
    <t>Serviço 1 (indicar)</t>
  </si>
  <si>
    <t>Serviço 2 (indicar)</t>
  </si>
  <si>
    <t>Serviço 3 (indicar)</t>
  </si>
  <si>
    <t>Serviço ... (indicar)</t>
  </si>
  <si>
    <t>R$</t>
  </si>
  <si>
    <t>VALOR MENSAL DOS SERVIÇOS (I + II + III + ...)</t>
  </si>
  <si>
    <t>Anexo III-D</t>
  </si>
  <si>
    <t>Quadro Demonstrativo - VALOR GLOBAL DA PROPOSTA</t>
  </si>
  <si>
    <t>VALOR GLOBAL DA PROPOSTA</t>
  </si>
  <si>
    <t>Descrição</t>
  </si>
  <si>
    <t>Valor proposto por unidade de medida*</t>
  </si>
  <si>
    <t>Valor mensal do serviço</t>
  </si>
  <si>
    <t>Valor Global da Proposta (valor mensal do serviço X nº meses do contrato).</t>
  </si>
  <si>
    <t>Informar o valor da unidade de medida por tipo de serviço.</t>
  </si>
  <si>
    <t>Salário Base</t>
  </si>
  <si>
    <t>Discriminação dos Serviços</t>
  </si>
  <si>
    <t>Data de apresentação da proposta</t>
  </si>
  <si>
    <t>Município</t>
  </si>
  <si>
    <t>Nº de meses de execução contratual</t>
  </si>
  <si>
    <t>Unidade de Medida</t>
  </si>
  <si>
    <t>Identificação do Serviço</t>
  </si>
  <si>
    <t>TRIBUTOS</t>
  </si>
  <si>
    <t>C.1</t>
  </si>
  <si>
    <t>C.2</t>
  </si>
  <si>
    <t>C.3</t>
  </si>
  <si>
    <t>a)</t>
  </si>
  <si>
    <t>Tributos % = To = .............................................................</t>
  </si>
  <si>
    <t>b)</t>
  </si>
  <si>
    <t>c)</t>
  </si>
  <si>
    <t>Po / (1 - To) = P1 = ..............................................................................</t>
  </si>
  <si>
    <t>Valor dos Tributos = P1 - Po</t>
  </si>
  <si>
    <t>Ano do Acordo, Convenção ou Dissídio Coletivo</t>
  </si>
  <si>
    <t>Dados para composição dos custos referentes à mão-de-obra</t>
  </si>
  <si>
    <t>Classificação Brasileira de Ocupações (CBO)</t>
  </si>
  <si>
    <t xml:space="preserve">Adicional Periculosidade </t>
  </si>
  <si>
    <t>Adicional de Hora Noturna Reduzida</t>
  </si>
  <si>
    <t>Adicional de Hora Extra no Feriado Trabalhado</t>
  </si>
  <si>
    <t>MÓDULO 2 – ENCARGOS E BENEFÍCIOS ANUAIS, MENSAIS E DIÁRIOS</t>
  </si>
  <si>
    <t>13º Salário, Férias e Adicional de Férias</t>
  </si>
  <si>
    <r>
      <t>13 (Décimo-terceiro) salário</t>
    </r>
    <r>
      <rPr>
        <sz val="10"/>
        <color indexed="10"/>
        <rFont val="Arial"/>
        <family val="2"/>
      </rPr>
      <t xml:space="preserve"> </t>
    </r>
  </si>
  <si>
    <t>TOTAL SUBMÓDULO 2.1</t>
  </si>
  <si>
    <t>GPS, FGTS e Outras Contribuições</t>
  </si>
  <si>
    <t>SESC ou SESI</t>
  </si>
  <si>
    <t xml:space="preserve">INSS </t>
  </si>
  <si>
    <t xml:space="preserve">Salário Educação </t>
  </si>
  <si>
    <t>SAT (Seguro Acidente de Trabalho)</t>
  </si>
  <si>
    <t xml:space="preserve">SENAI - SENAC </t>
  </si>
  <si>
    <t xml:space="preserve">SEBRAE </t>
  </si>
  <si>
    <t xml:space="preserve">INCRA </t>
  </si>
  <si>
    <t xml:space="preserve">FGTS </t>
  </si>
  <si>
    <t>TOTAL SUBMÓDULO 2.2</t>
  </si>
  <si>
    <t>Submódulo 2.1 - 13º Salário, Férias e Adicional de Férias</t>
  </si>
  <si>
    <t>Submódulo 2.2 - GPS, FGTS e Outras Contribuições</t>
  </si>
  <si>
    <t>Submódulo 2.3 - Benefícios Mensais e Diários</t>
  </si>
  <si>
    <t>TOTAL SUBMÓDULO 2.3</t>
  </si>
  <si>
    <t>QUADRO-RESUMO DO MÓDULO 2 - ENCARGOS, BENEFÍCIOS ANUAIS, MENSAIS E DIÁRIOS</t>
  </si>
  <si>
    <t>2.1</t>
  </si>
  <si>
    <t>2.2</t>
  </si>
  <si>
    <t>2.3</t>
  </si>
  <si>
    <t>Módulo 2 - Encargos, Benefícios Anuais, Mensais e Diários</t>
  </si>
  <si>
    <t>Benefícios Mensais e Diários</t>
  </si>
  <si>
    <t>TOTAL DO MÓDULO 1</t>
  </si>
  <si>
    <t>TOTAL DO MÓDULO 2</t>
  </si>
  <si>
    <t>MÓDULO 3 – PROVISÃO PARA RESCISÃO</t>
  </si>
  <si>
    <t>PROVISÃO PARA RESCISÃO</t>
  </si>
  <si>
    <t xml:space="preserve">Aviso Prévio Trabalhado </t>
  </si>
  <si>
    <t>Incidência do FGTS sobre Aviso Prévio Indenizado</t>
  </si>
  <si>
    <t>Aviso Prévio Indenizado</t>
  </si>
  <si>
    <t>Incidência dos encargos do submódulo 2.2 sobre Aviso Prévio Trabalhado</t>
  </si>
  <si>
    <t>TOTAL DO MÓDULO 3</t>
  </si>
  <si>
    <t>MÓDULO 4 – CUSTO DE REPOSIÇÃO DO PROFISSIONAL AUSENTE</t>
  </si>
  <si>
    <t>Submódulo 4.1 - Ausências Legais</t>
  </si>
  <si>
    <r>
      <t>Férias</t>
    </r>
    <r>
      <rPr>
        <sz val="10"/>
        <rFont val="Arial"/>
        <family val="2"/>
      </rPr>
      <t xml:space="preserve"> </t>
    </r>
  </si>
  <si>
    <t>Ausências Legais</t>
  </si>
  <si>
    <t>Licença Paternidade</t>
  </si>
  <si>
    <r>
      <t>Ausência por Acidente de Trabalho</t>
    </r>
    <r>
      <rPr>
        <sz val="10"/>
        <color indexed="10"/>
        <rFont val="Arial"/>
        <family val="2"/>
      </rPr>
      <t xml:space="preserve"> </t>
    </r>
  </si>
  <si>
    <t>Submódulo 4.2 - Intrajornada</t>
  </si>
  <si>
    <t>Intervalo para Repouso ou Alimentação</t>
  </si>
  <si>
    <t>QUADRO-RESUMO DO MÓDULO 4 - CUSTO DE REPOSIÇÃO DO PROFISSIONAL AUSENTE</t>
  </si>
  <si>
    <t>Módulo 4 - Custo de Reposição do Profissional Ausente</t>
  </si>
  <si>
    <t>Intrajornada</t>
  </si>
  <si>
    <t>TOTAL DO MÓDULO 4</t>
  </si>
  <si>
    <t>MÓDULO 5 – INSUMOS DIVERSOS</t>
  </si>
  <si>
    <t>TOTAL DO MÓDULO 5</t>
  </si>
  <si>
    <t>TOTAL DO MÓDULO 6</t>
  </si>
  <si>
    <t>(Total dos Módulos 1, 2, 3, 4 e 5+ Custos indiretos + lucro)= Po = ...................................</t>
  </si>
  <si>
    <r>
      <rPr>
        <sz val="10"/>
        <rFont val="Arial"/>
        <family val="2"/>
      </rPr>
      <t>Férias e Adicional de Férias</t>
    </r>
  </si>
  <si>
    <t>QUADRO RESUMO DO CUSTO</t>
  </si>
  <si>
    <t>Céu Azul</t>
  </si>
  <si>
    <t>Motorista</t>
  </si>
  <si>
    <t>QUANTIDADE DE EMPREGADOS</t>
  </si>
  <si>
    <t>VALOR TOTAL DOS EMPREGADOS</t>
  </si>
  <si>
    <t>TOTAL DO CUSTO DOS EMPREGADOS</t>
  </si>
  <si>
    <t>Quantidade</t>
  </si>
  <si>
    <t>Total</t>
  </si>
  <si>
    <t>MÁQUINAS, EQUIPAMENTOS, FERRAMENTAS</t>
  </si>
  <si>
    <t>MÓDULO 7 – CUSTOS INDIRETOS, TRIBUTOS E LUCRO</t>
  </si>
  <si>
    <t>TOTAL DO MÓDULO 7</t>
  </si>
  <si>
    <t>TOTAL POR EMPREGADO</t>
  </si>
  <si>
    <t>VALOR (R$) MENSAL</t>
  </si>
  <si>
    <t>VALOR (R$) MENSAL 1 MOTORISTA</t>
  </si>
  <si>
    <t>PREÇO TOTAL 12 MESES</t>
  </si>
  <si>
    <t>Operador</t>
  </si>
  <si>
    <t>VALOR (R$) MENSAL 1 OPERADOR</t>
  </si>
  <si>
    <t>Item</t>
  </si>
  <si>
    <t xml:space="preserve">Item </t>
  </si>
  <si>
    <t>Unid</t>
  </si>
  <si>
    <t xml:space="preserve">serviços </t>
  </si>
  <si>
    <t>custo da tonelada</t>
  </si>
  <si>
    <t>Tributos Estadual (especificar)</t>
  </si>
  <si>
    <t>Tipo de Serviços</t>
  </si>
  <si>
    <t>Quantidade total a contratar</t>
  </si>
  <si>
    <t>km</t>
  </si>
  <si>
    <t>Discriminação</t>
  </si>
  <si>
    <t>Unidade</t>
  </si>
  <si>
    <t>Preço unitário</t>
  </si>
  <si>
    <t>Subtotal</t>
  </si>
  <si>
    <t>Calça</t>
  </si>
  <si>
    <t>unidade</t>
  </si>
  <si>
    <t>Camiseta</t>
  </si>
  <si>
    <t>Botina de segurança c/ palmilha aço</t>
  </si>
  <si>
    <t>par</t>
  </si>
  <si>
    <t>Capa de chuva amarela com reflexivo</t>
  </si>
  <si>
    <t>Colete reflexivo</t>
  </si>
  <si>
    <t>Luva de proteção</t>
  </si>
  <si>
    <t>Respirador semifacial p/ poeira e gases</t>
  </si>
  <si>
    <t>Protetor solar FPS 30</t>
  </si>
  <si>
    <t>frasco 120g</t>
  </si>
  <si>
    <t>Remuneração mensal de capital</t>
  </si>
  <si>
    <t>IPVA</t>
  </si>
  <si>
    <t>Seguro contra terceiros</t>
  </si>
  <si>
    <t>Custo de óleo diesel / km rodado</t>
  </si>
  <si>
    <t>km/l</t>
  </si>
  <si>
    <t>Custo mensal com óleo diesel</t>
  </si>
  <si>
    <t>C. de óleo do motor /1.000 km rodados</t>
  </si>
  <si>
    <t>l/1.000 km</t>
  </si>
  <si>
    <t>Custo mensal com óleo do motor</t>
  </si>
  <si>
    <t>C. de óleo da transmissão /1.000 km</t>
  </si>
  <si>
    <t>Custo mensal com óleo da transmissão</t>
  </si>
  <si>
    <t>C. de óleo hidráulico / 1.000 km</t>
  </si>
  <si>
    <t>Custo mensal com óleo hidráulico</t>
  </si>
  <si>
    <t>Custo de graxa /1.000 km rodados</t>
  </si>
  <si>
    <t>kg/1.000 km</t>
  </si>
  <si>
    <t>Custo mensal com graxa</t>
  </si>
  <si>
    <t>Custo estim. c/manutenção (60 meses)</t>
  </si>
  <si>
    <t>Custo de recapagem</t>
  </si>
  <si>
    <t>Custo jg. compl. + recap. / km rodado</t>
  </si>
  <si>
    <t>km/jogo</t>
  </si>
  <si>
    <t>Custo mensal com pneus</t>
  </si>
  <si>
    <t>Planilha anexa - Módulo 5 - Uniformes e Equipamentos de Proteção Individual</t>
  </si>
  <si>
    <t>Outros</t>
  </si>
  <si>
    <t>Valor Mensal por Motorista</t>
  </si>
  <si>
    <t>Depreciação no período (60 meses)</t>
  </si>
  <si>
    <t>Valor Mensal</t>
  </si>
  <si>
    <t>Valor Total por Motorista</t>
  </si>
  <si>
    <t>2.  Remuneração do Capital  Investido</t>
  </si>
  <si>
    <t>3. Impostos e Seguros</t>
  </si>
  <si>
    <t>4. Consumos</t>
  </si>
  <si>
    <t xml:space="preserve">Custo mensal </t>
  </si>
  <si>
    <t>5. Manutenção</t>
  </si>
  <si>
    <t>Custo Mensal</t>
  </si>
  <si>
    <t>6. Pneus</t>
  </si>
  <si>
    <t>Custo do jogo de pneus</t>
  </si>
  <si>
    <t>valor</t>
  </si>
  <si>
    <t>Total Mês</t>
  </si>
  <si>
    <r>
      <t xml:space="preserve">Uniformes  e EPI </t>
    </r>
    <r>
      <rPr>
        <b/>
        <sz val="10"/>
        <rFont val="Arial"/>
        <family val="2"/>
      </rPr>
      <t xml:space="preserve"> (obrigatório anexar planilha com detalhamento)</t>
    </r>
  </si>
  <si>
    <t>5 - A. Uniformes e EPI's para Motorista</t>
  </si>
  <si>
    <t>Boné/Chapéu</t>
  </si>
  <si>
    <t>KM rodado mês</t>
  </si>
  <si>
    <t>2. Depreciação</t>
  </si>
  <si>
    <t>Valor da depreciação em 60 meses</t>
  </si>
  <si>
    <t>Percentual da depreciação em 60 meses</t>
  </si>
  <si>
    <t>Percentual da remuneração</t>
  </si>
  <si>
    <t>Quantidade caminhão</t>
  </si>
  <si>
    <t>Obs. Custos unitário é do litro de Diesel</t>
  </si>
  <si>
    <t>Percentual do valor do equip. gasto em manutenção em 60 meses</t>
  </si>
  <si>
    <t>Valor da manutenção em 60 meses</t>
  </si>
  <si>
    <t>Percentual de Depreciação em 60 meses =</t>
  </si>
  <si>
    <t>Percentual mensal de remuneração do capital =</t>
  </si>
  <si>
    <t>Total dos jogos de pneus</t>
  </si>
  <si>
    <t>Toneladas</t>
  </si>
  <si>
    <t>5 - A. Uniformes e EPI's para Servente</t>
  </si>
  <si>
    <t>5 - A. Uniformes e EPI's para Operador de máquina</t>
  </si>
  <si>
    <t>Protetor auricular</t>
  </si>
  <si>
    <t>Valor Mensal por Operador</t>
  </si>
  <si>
    <t>Valor Total por Operador</t>
  </si>
  <si>
    <t>Total por Servente</t>
  </si>
  <si>
    <t>Planilha Anexa - Módulo 6. Máquinas, Equipamentos e Ferramentas</t>
  </si>
  <si>
    <t>6 - A -  Máquinas =  Pá carregadeira ou retroescavadeira 4x4</t>
  </si>
  <si>
    <t>Quantidade Máquina</t>
  </si>
  <si>
    <t>Custo de aquisição da máquina</t>
  </si>
  <si>
    <t>Hora Trabalhada mês</t>
  </si>
  <si>
    <t>Custo de óleo diesel / hora trabalho</t>
  </si>
  <si>
    <t>Hora/Litro</t>
  </si>
  <si>
    <t>hora</t>
  </si>
  <si>
    <t>C. de óleo do motor /50 horas</t>
  </si>
  <si>
    <t>l/50 hora</t>
  </si>
  <si>
    <t>C. de óleo da transmissão / 50 hora</t>
  </si>
  <si>
    <t>C. de óleo hidráulico / 50 horas</t>
  </si>
  <si>
    <t>l/50 horas</t>
  </si>
  <si>
    <t>Custo de graxa /50 horas</t>
  </si>
  <si>
    <t>kg/50 horas</t>
  </si>
  <si>
    <t>Custo jg. compl. + recap. / hora trabalho</t>
  </si>
  <si>
    <t>Hora/jogo</t>
  </si>
  <si>
    <r>
      <t xml:space="preserve">Máquinas = 1 Pá carregadeira ou trator com concha (depreciação, manutenção, combustível, e outros..)  </t>
    </r>
    <r>
      <rPr>
        <b/>
        <sz val="10"/>
        <rFont val="Arial"/>
        <family val="2"/>
      </rPr>
      <t>(obrigatório anexar planilha com detalhamento)</t>
    </r>
  </si>
  <si>
    <r>
      <t xml:space="preserve">Caminhão = 1 caminhão caçamba (depreciação, manutenção, combustível, e outros..)  </t>
    </r>
    <r>
      <rPr>
        <b/>
        <sz val="10"/>
        <rFont val="Arial"/>
        <family val="2"/>
      </rPr>
      <t>(obrigatório anexar planilha com detalhamento)</t>
    </r>
  </si>
  <si>
    <t>Custo Câmara</t>
  </si>
  <si>
    <t>Custo Protetor pneu</t>
  </si>
  <si>
    <t>Seguro obrigatório e DPVAT</t>
  </si>
  <si>
    <t>1. Depreciação</t>
  </si>
  <si>
    <t>Pá</t>
  </si>
  <si>
    <t>Enchadas</t>
  </si>
  <si>
    <t>Rastelo</t>
  </si>
  <si>
    <t>Facão</t>
  </si>
  <si>
    <t>Garrafa para água</t>
  </si>
  <si>
    <t>Valor Mensal de Ferramentas</t>
  </si>
  <si>
    <t xml:space="preserve">Outros (especificar) </t>
  </si>
  <si>
    <t>6 - C. Ferramentas</t>
  </si>
  <si>
    <t xml:space="preserve">Exames admissionais, periódicos e demissionais </t>
  </si>
  <si>
    <t>Custo da Câmara</t>
  </si>
  <si>
    <t xml:space="preserve">Protetor </t>
  </si>
  <si>
    <t>6 - B -  Caminhão caçamba Capacidade mínima de 12m³</t>
  </si>
  <si>
    <t>MÓDULO 6 – CAMINHÃO, MÁQUINAS, EQUIPAMENTOS, FERRAMENTAS</t>
  </si>
  <si>
    <t>TOTAL GERAL ( EMPREGADOS + CAMINHÃO, MÁQUINAS, EQUIPAMENTOS, FERRAMENTAS)</t>
  </si>
  <si>
    <t>Serviço de coleta de entulhos e resíduos</t>
  </si>
  <si>
    <t>Qtde estimada Mês</t>
  </si>
  <si>
    <t xml:space="preserve">total estimado mês </t>
  </si>
  <si>
    <t>total estimado para 12 meses</t>
  </si>
  <si>
    <t>Coleta de entulhos e resíduos diversos</t>
  </si>
  <si>
    <t>Outros (especificar) seguro de vida</t>
  </si>
  <si>
    <t xml:space="preserve"> Coleta de entulhos e resíduos</t>
  </si>
  <si>
    <t>Valor Mensal por servente</t>
  </si>
  <si>
    <t>Custo de aquisição do Caminhão com caçamba de 12 m³</t>
  </si>
  <si>
    <t xml:space="preserve">VALOR TOTAL MENSAL </t>
  </si>
  <si>
    <r>
      <t xml:space="preserve">Ferramentas = pá, enxadas, facões, rastelo  e outros) </t>
    </r>
    <r>
      <rPr>
        <b/>
        <sz val="10"/>
        <rFont val="Arial"/>
        <family val="2"/>
      </rPr>
      <t>(obrigatório anexar planilha com detalhamento)</t>
    </r>
  </si>
  <si>
    <t>Adicional Insalubridade sobre salário mínimo nacional</t>
  </si>
  <si>
    <t>Auxílio-Refeição/Alimentação  - Cla 13ª da CCT (Aux x 80% x 13/12)</t>
  </si>
  <si>
    <t>Assistência Médica e Familiar - Cla 15ª da CCT</t>
  </si>
  <si>
    <t>Assistência Social e Familiar - Cla 16ª da CCT</t>
  </si>
  <si>
    <t>Fundo de Formação Profissional - Cla 22ª da CCT</t>
  </si>
  <si>
    <t>Multa do FGTS  do Aviso Prévio Indenizado</t>
  </si>
  <si>
    <t>Multa do FGTS nas rescisões sem justa causa</t>
  </si>
  <si>
    <t>Reposição por auxílio doença</t>
  </si>
  <si>
    <t>§ 5º Cla 3ª CCT</t>
  </si>
  <si>
    <t>Percentual do valor do equip. gasto para manutenção em 60 meses</t>
  </si>
  <si>
    <t>Item 1 - Coleta de entulhos e resíduos diversos</t>
  </si>
  <si>
    <t>Tributos Municipais (ISSQN, )</t>
  </si>
  <si>
    <t>Valor Total Mensal</t>
  </si>
  <si>
    <t>Fev./2022</t>
  </si>
  <si>
    <t>01/02/2022 - Siemaco</t>
  </si>
  <si>
    <t>27/06/2022 - Sintropar</t>
  </si>
  <si>
    <t>Coletor</t>
  </si>
  <si>
    <t>VALOR (R$) MENSAL  1 Coletor</t>
  </si>
  <si>
    <t>Incidencia do item 2.2 sobre o 13º salario e adicional de férias</t>
  </si>
  <si>
    <t>Transporte (Obs. O Município não possui transporte público regulamentado)</t>
  </si>
  <si>
    <t>Incidencia do item 2.2 sobre Ausências Legais</t>
  </si>
  <si>
    <t>SubTotal</t>
  </si>
  <si>
    <t xml:space="preserve">Tributos Federais (Pis 0,65% e Cofis 3%) </t>
  </si>
  <si>
    <t>580 toneladas mês</t>
  </si>
  <si>
    <t>Item 2 - Corte de Grama, Roçada e rastelagem</t>
  </si>
  <si>
    <t>Quantidade mensal a executar</t>
  </si>
  <si>
    <t>Serviço de Corte de Grama, Roçada e Rastelagem</t>
  </si>
  <si>
    <t>metros quadrados</t>
  </si>
  <si>
    <t>Corte de Grama e Roçada</t>
  </si>
  <si>
    <t>Rastelagem</t>
  </si>
  <si>
    <t>Operador Maq Costal</t>
  </si>
  <si>
    <t>Servente</t>
  </si>
  <si>
    <t>VALOR MENSAL  1 Operador Máq. Costal</t>
  </si>
  <si>
    <t>VALOR MENSAL  1 servente</t>
  </si>
  <si>
    <t>Adicional Insalubridade</t>
  </si>
  <si>
    <t xml:space="preserve">Transporte </t>
  </si>
  <si>
    <t>Multa do FGTS do Aviso Prévio Indenizado</t>
  </si>
  <si>
    <t>Multa do FGTS nas recisões sem justa causa</t>
  </si>
  <si>
    <t>MÓDULO 6 – Ferramentas, Máquinas Roçadeiras costais. Outros</t>
  </si>
  <si>
    <t>FERRAMENTAS, MÁQUINAS, EQUIPAMENTOS,</t>
  </si>
  <si>
    <r>
      <t>Ferramentas (pá, vassoura, rastelo, saco de lixo, outros) (</t>
    </r>
    <r>
      <rPr>
        <b/>
        <sz val="10"/>
        <rFont val="Arial"/>
        <family val="2"/>
      </rPr>
      <t>Obrigtório anexar planilha com detalhamento)</t>
    </r>
  </si>
  <si>
    <r>
      <t xml:space="preserve">Máquinas = Roçadeiras costais (depreciação, manutenção, combustível, e outros..)  </t>
    </r>
    <r>
      <rPr>
        <b/>
        <sz val="10"/>
        <rFont val="Arial"/>
        <family val="2"/>
      </rPr>
      <t>(obrigatório anexar planilha com detalhamento)</t>
    </r>
  </si>
  <si>
    <t>Tributos Federais (Pis 0,65% e Cofis 3%)</t>
  </si>
  <si>
    <t>Tributos Municipais (ISSQN)</t>
  </si>
  <si>
    <t>VALOR TOTAL  DOS EMPREGADOS</t>
  </si>
  <si>
    <t>TOTAL GERAL ( EMPREGADOS + MÁQUINAS, EQUIPAMENTOS, FERRAMENTAS)</t>
  </si>
  <si>
    <t>custo do m²</t>
  </si>
  <si>
    <t>m²</t>
  </si>
  <si>
    <t>5 - A. Uniformes e EPI's para Operador de Máquina Costal</t>
  </si>
  <si>
    <t>Total por Operador</t>
  </si>
  <si>
    <t>Botina de segurança</t>
  </si>
  <si>
    <t>Caneleira</t>
  </si>
  <si>
    <t>Avental  cortador de grama</t>
  </si>
  <si>
    <t>Óculo de proteção</t>
  </si>
  <si>
    <t>Valor Mensal por operador</t>
  </si>
  <si>
    <t>5 - A. Uniformes e EPI's para servente</t>
  </si>
  <si>
    <t>Total por Gari</t>
  </si>
  <si>
    <t>Valor Mensal por Varredor</t>
  </si>
  <si>
    <t>6 - A. Ferramentas</t>
  </si>
  <si>
    <t xml:space="preserve">Valor Total </t>
  </si>
  <si>
    <t>Pá lixo em metal</t>
  </si>
  <si>
    <t>Vassoura gari</t>
  </si>
  <si>
    <t>Saco de lixo 8 micra</t>
  </si>
  <si>
    <t>Carrinho gari cap. 100 litros</t>
  </si>
  <si>
    <t xml:space="preserve">Valor Mensal de Ferramentas </t>
  </si>
  <si>
    <t>6 - A -  Máquinas =  Roçadeira Costal Min. 2,7 hp ou 38 cilindradas</t>
  </si>
  <si>
    <t>Quantidade Roçadeiras</t>
  </si>
  <si>
    <t>Custo de aquisição da roçadeira - Unitário</t>
  </si>
  <si>
    <t>1. Depreciação mensal por máquina</t>
  </si>
  <si>
    <t>Percentual de Depreciação em 36 meses =</t>
  </si>
  <si>
    <t>Percentual da depreciação em 36 meses</t>
  </si>
  <si>
    <t>Valor da depreciação em 36 meses</t>
  </si>
  <si>
    <t>Depreciação no período (36 meses)</t>
  </si>
  <si>
    <t>2.  Remuneração do Capital  Investido mensal por máquina</t>
  </si>
  <si>
    <t>3. Consumos mensal por máquina</t>
  </si>
  <si>
    <t>Custo mensal com Gasolina</t>
  </si>
  <si>
    <t>Litros/mês</t>
  </si>
  <si>
    <t>Custo mensal com óleo 2 tempo</t>
  </si>
  <si>
    <t>frasco com 500 ml</t>
  </si>
  <si>
    <t>Fio de corte, 3mm</t>
  </si>
  <si>
    <t>metros mês</t>
  </si>
  <si>
    <t>4. Manutenção mensal por máquina</t>
  </si>
  <si>
    <t>Percentual do valor do equip. gasto em manutenção em 36 meses</t>
  </si>
  <si>
    <t>Valor da manutenção em 36 meses</t>
  </si>
  <si>
    <t>Custo estim. c/manutenção (36 meses)</t>
  </si>
  <si>
    <t>Total Mês por máquina</t>
  </si>
  <si>
    <t>Quantidade de roçadeiras</t>
  </si>
  <si>
    <t>Custo total mensal das roçadeiras</t>
  </si>
  <si>
    <t xml:space="preserve">PREGÃO Nº </t>
  </si>
  <si>
    <t>OBJETO: Contratação de empresa para execução de serviços de coleta de entulhos e resíduos diversos no perímetro urbano, corte de grama e roçada com rastelagem, observadas as características de demais condições definidas no edital e seus anexos.</t>
  </si>
  <si>
    <t>Lote</t>
  </si>
  <si>
    <t>Qtde Estimada 12 meses</t>
  </si>
  <si>
    <t>Qtde Estimada Mensal</t>
  </si>
  <si>
    <t>Unidade Medida</t>
  </si>
  <si>
    <t>Tonelada</t>
  </si>
  <si>
    <t>M²</t>
  </si>
  <si>
    <t>Descrição dos Serviços</t>
  </si>
  <si>
    <t>Serviço de coleta de entulhos e resíduos diversos</t>
  </si>
  <si>
    <t>Serviço de Corte de grama, roçada e rastelagem</t>
  </si>
  <si>
    <t>Valor Unit. Tonelada ou M²</t>
  </si>
  <si>
    <t>Valor Estimado mensal</t>
  </si>
  <si>
    <t>Valor Estimado p/ 12 meses</t>
  </si>
  <si>
    <t>Valor total Lote 1</t>
  </si>
  <si>
    <t>Obs. Anexar convenção coletiva do trabalho utilizada na referenciação da proposta.</t>
  </si>
  <si>
    <t>Local e Data:</t>
  </si>
  <si>
    <t>Assinatura responsável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</si>
</sst>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_-;\-* #,##0.00_-;_-* &quot;-&quot;??_-;_-@_-"/>
    <numFmt numFmtId="164" formatCode="&quot;R$&quot;\ #,##0.00;[Red]&quot;R$&quot;\ \-#,##0.00"/>
    <numFmt numFmtId="165" formatCode="&quot;R$ &quot;#,##0.00_);[Red]\(&quot;R$ &quot;#,##0.00\)"/>
    <numFmt numFmtId="166" formatCode="_(&quot;R$ &quot;* #,##0.00_);_(&quot;R$ &quot;* \(#,##0.00\);_(&quot;R$ &quot;* &quot;-&quot;??_);_(@_)"/>
    <numFmt numFmtId="167" formatCode="0.0%"/>
    <numFmt numFmtId="168" formatCode="0.000%"/>
    <numFmt numFmtId="169" formatCode="#,##0.00_ ;\-#,##0.00\ "/>
    <numFmt numFmtId="170" formatCode="_-* #,##0_-;\-* #,##0_-;_-* &quot;-&quot;??_-;_-@_-"/>
    <numFmt numFmtId="171" formatCode="_(* #,##0.00_);_(* \(#,##0.00\);_(* &quot;-&quot;??_);_(@_)"/>
    <numFmt numFmtId="172" formatCode="_-* #,##0.0_-;\-* #,##0.0_-;_-* &quot;-&quot;??_-;_-@_-"/>
    <numFmt numFmtId="173" formatCode="0.0000%"/>
    <numFmt numFmtId="174" formatCode="_-* #,##0.0000_-;\-* #,##0.0000_-;_-* &quot;-&quot;??_-;_-@_-"/>
    <numFmt numFmtId="175" formatCode="_-* #,##0.000_-;\-* #,##0.000_-;_-* &quot;-&quot;??_-;_-@_-"/>
    <numFmt numFmtId="176" formatCode="&quot;R$&quot;\ #,##0.00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6" fontId="1" fillId="0" borderId="0" applyFill="0" applyBorder="0" applyAlignment="0" applyProtection="0"/>
    <xf numFmtId="9" fontId="1" fillId="0" borderId="0" applyFill="0" applyBorder="0" applyAlignment="0" applyProtection="0"/>
    <xf numFmtId="43" fontId="1" fillId="0" borderId="0" applyFont="0" applyFill="0" applyBorder="0" applyAlignment="0" applyProtection="0"/>
  </cellStyleXfs>
  <cellXfs count="573">
    <xf numFmtId="0" fontId="0" fillId="0" borderId="0" xfId="0"/>
    <xf numFmtId="10" fontId="0" fillId="0" borderId="1" xfId="0" applyNumberFormat="1" applyBorder="1" applyAlignment="1">
      <alignment horizontal="center"/>
    </xf>
    <xf numFmtId="10" fontId="1" fillId="0" borderId="1" xfId="2" applyNumberFormat="1" applyBorder="1" applyAlignment="1">
      <alignment horizontal="center"/>
    </xf>
    <xf numFmtId="0" fontId="4" fillId="0" borderId="0" xfId="0" applyFont="1" applyAlignment="1">
      <alignment horizontal="left"/>
    </xf>
    <xf numFmtId="2" fontId="2" fillId="0" borderId="0" xfId="0" applyNumberFormat="1" applyFont="1" applyBorder="1" applyAlignment="1"/>
    <xf numFmtId="0" fontId="4" fillId="0" borderId="12" xfId="0" applyFont="1" applyBorder="1" applyAlignment="1"/>
    <xf numFmtId="10" fontId="2" fillId="0" borderId="1" xfId="0" applyNumberFormat="1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2" fontId="2" fillId="0" borderId="13" xfId="0" applyNumberFormat="1" applyFont="1" applyFill="1" applyBorder="1"/>
    <xf numFmtId="2" fontId="2" fillId="0" borderId="0" xfId="0" applyNumberFormat="1" applyFont="1" applyFill="1" applyBorder="1"/>
    <xf numFmtId="0" fontId="2" fillId="0" borderId="11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2" fontId="4" fillId="0" borderId="4" xfId="0" applyNumberFormat="1" applyFont="1" applyFill="1" applyBorder="1"/>
    <xf numFmtId="2" fontId="4" fillId="0" borderId="8" xfId="0" applyNumberFormat="1" applyFont="1" applyBorder="1"/>
    <xf numFmtId="0" fontId="4" fillId="0" borderId="15" xfId="0" applyFont="1" applyBorder="1" applyAlignment="1"/>
    <xf numFmtId="0" fontId="2" fillId="0" borderId="12" xfId="0" applyFont="1" applyBorder="1" applyAlignment="1"/>
    <xf numFmtId="0" fontId="4" fillId="0" borderId="16" xfId="0" applyFont="1" applyBorder="1" applyAlignment="1"/>
    <xf numFmtId="2" fontId="4" fillId="0" borderId="17" xfId="0" applyNumberFormat="1" applyFont="1" applyBorder="1"/>
    <xf numFmtId="2" fontId="4" fillId="0" borderId="18" xfId="0" applyNumberFormat="1" applyFont="1" applyFill="1" applyBorder="1"/>
    <xf numFmtId="2" fontId="4" fillId="0" borderId="19" xfId="0" applyNumberFormat="1" applyFont="1" applyFill="1" applyBorder="1"/>
    <xf numFmtId="0" fontId="4" fillId="0" borderId="20" xfId="0" applyFont="1" applyBorder="1" applyAlignment="1"/>
    <xf numFmtId="0" fontId="4" fillId="0" borderId="21" xfId="0" applyFont="1" applyBorder="1" applyAlignment="1"/>
    <xf numFmtId="0" fontId="2" fillId="0" borderId="21" xfId="0" applyFont="1" applyBorder="1" applyAlignment="1"/>
    <xf numFmtId="0" fontId="4" fillId="0" borderId="22" xfId="0" applyFont="1" applyBorder="1" applyAlignment="1"/>
    <xf numFmtId="0" fontId="2" fillId="0" borderId="23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4" fillId="0" borderId="24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0" fontId="4" fillId="0" borderId="1" xfId="0" applyNumberFormat="1" applyFont="1" applyFill="1" applyBorder="1" applyAlignment="1">
      <alignment horizontal="center"/>
    </xf>
    <xf numFmtId="10" fontId="1" fillId="0" borderId="1" xfId="2" applyNumberFormat="1" applyFill="1" applyBorder="1" applyAlignment="1">
      <alignment horizontal="center"/>
    </xf>
    <xf numFmtId="9" fontId="1" fillId="0" borderId="1" xfId="2" applyBorder="1" applyAlignment="1"/>
    <xf numFmtId="167" fontId="1" fillId="0" borderId="1" xfId="2" applyNumberFormat="1" applyBorder="1" applyAlignment="1"/>
    <xf numFmtId="10" fontId="1" fillId="0" borderId="1" xfId="2" applyNumberFormat="1" applyBorder="1" applyAlignment="1"/>
    <xf numFmtId="2" fontId="0" fillId="0" borderId="0" xfId="0" applyNumberFormat="1"/>
    <xf numFmtId="10" fontId="0" fillId="0" borderId="1" xfId="0" applyNumberFormat="1" applyFont="1" applyFill="1" applyBorder="1" applyAlignment="1">
      <alignment horizontal="center"/>
    </xf>
    <xf numFmtId="168" fontId="0" fillId="0" borderId="1" xfId="0" applyNumberFormat="1" applyFont="1" applyFill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0" fontId="7" fillId="0" borderId="41" xfId="0" applyFont="1" applyBorder="1" applyAlignment="1">
      <alignment horizontal="center"/>
    </xf>
    <xf numFmtId="10" fontId="7" fillId="0" borderId="42" xfId="2" applyNumberFormat="1" applyFont="1" applyBorder="1" applyAlignment="1"/>
    <xf numFmtId="2" fontId="7" fillId="0" borderId="43" xfId="0" applyNumberFormat="1" applyFont="1" applyFill="1" applyBorder="1"/>
    <xf numFmtId="0" fontId="7" fillId="0" borderId="44" xfId="0" applyFont="1" applyBorder="1" applyAlignment="1">
      <alignment horizontal="center"/>
    </xf>
    <xf numFmtId="10" fontId="7" fillId="0" borderId="0" xfId="2" applyNumberFormat="1" applyFont="1" applyBorder="1" applyAlignment="1"/>
    <xf numFmtId="2" fontId="7" fillId="0" borderId="45" xfId="0" applyNumberFormat="1" applyFont="1" applyFill="1" applyBorder="1"/>
    <xf numFmtId="0" fontId="6" fillId="0" borderId="44" xfId="0" applyFont="1" applyBorder="1"/>
    <xf numFmtId="0" fontId="7" fillId="0" borderId="26" xfId="0" applyFont="1" applyBorder="1" applyAlignment="1">
      <alignment horizontal="center"/>
    </xf>
    <xf numFmtId="10" fontId="7" fillId="0" borderId="27" xfId="2" applyNumberFormat="1" applyFont="1" applyBorder="1" applyAlignment="1"/>
    <xf numFmtId="2" fontId="7" fillId="0" borderId="28" xfId="0" applyNumberFormat="1" applyFont="1" applyFill="1" applyBorder="1"/>
    <xf numFmtId="0" fontId="2" fillId="0" borderId="1" xfId="0" applyFont="1" applyFill="1" applyBorder="1" applyAlignment="1">
      <alignment horizontal="center"/>
    </xf>
    <xf numFmtId="10" fontId="0" fillId="5" borderId="1" xfId="0" applyNumberFormat="1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1" xfId="0" applyNumberFormat="1" applyFont="1" applyFill="1" applyBorder="1"/>
    <xf numFmtId="2" fontId="2" fillId="0" borderId="1" xfId="0" applyNumberFormat="1" applyFont="1" applyFill="1" applyBorder="1"/>
    <xf numFmtId="2" fontId="0" fillId="0" borderId="1" xfId="0" applyNumberFormat="1" applyBorder="1" applyAlignment="1">
      <alignment horizontal="right"/>
    </xf>
    <xf numFmtId="2" fontId="2" fillId="0" borderId="1" xfId="0" applyNumberFormat="1" applyFont="1" applyBorder="1"/>
    <xf numFmtId="2" fontId="0" fillId="0" borderId="1" xfId="0" applyNumberFormat="1" applyBorder="1"/>
    <xf numFmtId="10" fontId="0" fillId="0" borderId="1" xfId="0" applyNumberFormat="1" applyBorder="1" applyAlignment="1"/>
    <xf numFmtId="0" fontId="4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43" fontId="0" fillId="0" borderId="0" xfId="3" applyFont="1"/>
    <xf numFmtId="43" fontId="0" fillId="0" borderId="0" xfId="3" applyFont="1" applyBorder="1"/>
    <xf numFmtId="10" fontId="3" fillId="0" borderId="1" xfId="2" applyNumberFormat="1" applyFont="1" applyBorder="1" applyAlignment="1">
      <alignment horizontal="center"/>
    </xf>
    <xf numFmtId="43" fontId="4" fillId="0" borderId="1" xfId="3" applyFont="1" applyBorder="1"/>
    <xf numFmtId="43" fontId="4" fillId="0" borderId="1" xfId="3" applyFont="1" applyFill="1" applyBorder="1"/>
    <xf numFmtId="43" fontId="2" fillId="0" borderId="1" xfId="3" applyFont="1" applyFill="1" applyBorder="1"/>
    <xf numFmtId="43" fontId="0" fillId="0" borderId="1" xfId="3" applyFont="1" applyBorder="1"/>
    <xf numFmtId="169" fontId="2" fillId="0" borderId="1" xfId="3" applyNumberFormat="1" applyFont="1" applyFill="1" applyBorder="1"/>
    <xf numFmtId="43" fontId="0" fillId="0" borderId="1" xfId="3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2" fontId="0" fillId="0" borderId="44" xfId="0" applyNumberFormat="1" applyFont="1" applyBorder="1"/>
    <xf numFmtId="2" fontId="2" fillId="0" borderId="44" xfId="0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29" xfId="0" applyFont="1" applyBorder="1" applyAlignment="1">
      <alignment horizontal="center" wrapText="1"/>
    </xf>
    <xf numFmtId="43" fontId="2" fillId="0" borderId="1" xfId="3" applyFont="1" applyBorder="1" applyAlignment="1"/>
    <xf numFmtId="43" fontId="0" fillId="0" borderId="1" xfId="3" applyFont="1" applyFill="1" applyBorder="1"/>
    <xf numFmtId="43" fontId="0" fillId="0" borderId="29" xfId="3" applyFont="1" applyBorder="1"/>
    <xf numFmtId="43" fontId="2" fillId="0" borderId="29" xfId="3" applyFont="1" applyBorder="1"/>
    <xf numFmtId="43" fontId="9" fillId="7" borderId="0" xfId="3" applyFont="1" applyFill="1"/>
    <xf numFmtId="43" fontId="2" fillId="0" borderId="1" xfId="3" applyFont="1" applyBorder="1"/>
    <xf numFmtId="0" fontId="0" fillId="0" borderId="1" xfId="0" applyBorder="1" applyAlignment="1">
      <alignment horizontal="center"/>
    </xf>
    <xf numFmtId="0" fontId="0" fillId="0" borderId="0" xfId="0" applyBorder="1"/>
    <xf numFmtId="170" fontId="0" fillId="0" borderId="0" xfId="0" applyNumberFormat="1"/>
    <xf numFmtId="0" fontId="0" fillId="0" borderId="46" xfId="0" applyBorder="1"/>
    <xf numFmtId="0" fontId="0" fillId="0" borderId="50" xfId="0" applyBorder="1"/>
    <xf numFmtId="0" fontId="0" fillId="0" borderId="36" xfId="0" applyBorder="1"/>
    <xf numFmtId="0" fontId="0" fillId="0" borderId="37" xfId="0" applyBorder="1"/>
    <xf numFmtId="0" fontId="10" fillId="2" borderId="24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/>
    </xf>
    <xf numFmtId="43" fontId="10" fillId="2" borderId="52" xfId="3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3" fontId="1" fillId="0" borderId="1" xfId="0" applyNumberFormat="1" applyFont="1" applyBorder="1" applyAlignment="1">
      <alignment horizontal="center" vertical="center"/>
    </xf>
    <xf numFmtId="43" fontId="1" fillId="0" borderId="10" xfId="3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3" fontId="1" fillId="0" borderId="1" xfId="3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 wrapText="1"/>
    </xf>
    <xf numFmtId="0" fontId="10" fillId="2" borderId="52" xfId="0" applyFont="1" applyFill="1" applyBorder="1" applyAlignment="1">
      <alignment horizontal="center" vertical="center" wrapText="1"/>
    </xf>
    <xf numFmtId="43" fontId="10" fillId="2" borderId="52" xfId="3" applyFont="1" applyFill="1" applyBorder="1" applyAlignment="1">
      <alignment horizontal="center" vertical="center" wrapText="1"/>
    </xf>
    <xf numFmtId="1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1" fillId="0" borderId="1" xfId="3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3" fontId="1" fillId="0" borderId="10" xfId="3" applyFont="1" applyFill="1" applyBorder="1" applyAlignment="1">
      <alignment horizontal="center" vertical="center"/>
    </xf>
    <xf numFmtId="43" fontId="1" fillId="0" borderId="1" xfId="3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3" fontId="1" fillId="0" borderId="0" xfId="3" applyFont="1" applyBorder="1" applyAlignment="1">
      <alignment horizontal="center" vertical="center"/>
    </xf>
    <xf numFmtId="43" fontId="10" fillId="2" borderId="1" xfId="3" applyFont="1" applyFill="1" applyBorder="1" applyAlignment="1">
      <alignment horizontal="center" vertical="center"/>
    </xf>
    <xf numFmtId="43" fontId="2" fillId="0" borderId="1" xfId="3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43" fontId="2" fillId="0" borderId="1" xfId="3" applyFont="1" applyBorder="1" applyAlignment="1">
      <alignment horizontal="center" vertical="center"/>
    </xf>
    <xf numFmtId="9" fontId="1" fillId="0" borderId="1" xfId="2" applyNumberFormat="1" applyBorder="1" applyAlignment="1">
      <alignment horizontal="center" vertical="center"/>
    </xf>
    <xf numFmtId="43" fontId="1" fillId="0" borderId="39" xfId="3" applyFont="1" applyBorder="1" applyAlignment="1">
      <alignment horizontal="center" vertical="center"/>
    </xf>
    <xf numFmtId="43" fontId="1" fillId="0" borderId="0" xfId="3" applyFont="1" applyBorder="1" applyAlignment="1">
      <alignment vertical="center"/>
    </xf>
    <xf numFmtId="43" fontId="1" fillId="0" borderId="29" xfId="3" applyFont="1" applyBorder="1" applyAlignment="1">
      <alignment horizontal="center" vertical="center"/>
    </xf>
    <xf numFmtId="43" fontId="2" fillId="0" borderId="1" xfId="3" applyFont="1" applyBorder="1" applyAlignment="1">
      <alignment vertical="center"/>
    </xf>
    <xf numFmtId="0" fontId="2" fillId="0" borderId="12" xfId="0" applyFont="1" applyBorder="1"/>
    <xf numFmtId="0" fontId="2" fillId="0" borderId="30" xfId="0" applyFont="1" applyBorder="1"/>
    <xf numFmtId="0" fontId="0" fillId="0" borderId="55" xfId="0" applyBorder="1"/>
    <xf numFmtId="0" fontId="0" fillId="0" borderId="56" xfId="0" applyBorder="1"/>
    <xf numFmtId="0" fontId="0" fillId="0" borderId="51" xfId="0" applyBorder="1"/>
    <xf numFmtId="43" fontId="2" fillId="0" borderId="1" xfId="0" applyNumberFormat="1" applyFont="1" applyBorder="1"/>
    <xf numFmtId="0" fontId="0" fillId="0" borderId="54" xfId="0" applyBorder="1"/>
    <xf numFmtId="0" fontId="12" fillId="0" borderId="46" xfId="0" applyFont="1" applyBorder="1" applyAlignment="1">
      <alignment vertical="center"/>
    </xf>
    <xf numFmtId="43" fontId="1" fillId="0" borderId="50" xfId="3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0" fontId="1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1" fillId="0" borderId="5" xfId="0" applyFont="1" applyFill="1" applyBorder="1" applyAlignment="1">
      <alignment vertical="center" wrapText="1"/>
    </xf>
    <xf numFmtId="0" fontId="0" fillId="0" borderId="5" xfId="0" applyBorder="1"/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43" fontId="1" fillId="0" borderId="37" xfId="3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43" fontId="1" fillId="0" borderId="50" xfId="3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43" fontId="2" fillId="0" borderId="50" xfId="3" applyFont="1" applyBorder="1" applyAlignment="1">
      <alignment horizontal="center" vertical="center"/>
    </xf>
    <xf numFmtId="3" fontId="1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2" fillId="0" borderId="32" xfId="0" applyFont="1" applyBorder="1" applyAlignment="1">
      <alignment horizontal="right"/>
    </xf>
    <xf numFmtId="43" fontId="10" fillId="2" borderId="53" xfId="3" applyFont="1" applyFill="1" applyBorder="1" applyAlignment="1">
      <alignment horizontal="center" vertical="center" wrapText="1"/>
    </xf>
    <xf numFmtId="43" fontId="3" fillId="0" borderId="50" xfId="3" applyFont="1" applyBorder="1" applyAlignment="1">
      <alignment vertical="center" wrapText="1"/>
    </xf>
    <xf numFmtId="0" fontId="10" fillId="2" borderId="57" xfId="0" applyFont="1" applyFill="1" applyBorder="1" applyAlignment="1">
      <alignment horizontal="center" vertical="center"/>
    </xf>
    <xf numFmtId="0" fontId="10" fillId="2" borderId="58" xfId="0" applyFont="1" applyFill="1" applyBorder="1" applyAlignment="1">
      <alignment horizontal="center" vertical="center"/>
    </xf>
    <xf numFmtId="0" fontId="10" fillId="2" borderId="58" xfId="0" applyFont="1" applyFill="1" applyBorder="1" applyAlignment="1">
      <alignment horizontal="center" vertical="center" wrapText="1"/>
    </xf>
    <xf numFmtId="43" fontId="10" fillId="2" borderId="49" xfId="3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vertical="center"/>
    </xf>
    <xf numFmtId="43" fontId="2" fillId="8" borderId="1" xfId="3" applyFont="1" applyFill="1" applyBorder="1" applyAlignment="1">
      <alignment vertical="center"/>
    </xf>
    <xf numFmtId="170" fontId="2" fillId="8" borderId="1" xfId="3" applyNumberFormat="1" applyFont="1" applyFill="1" applyBorder="1" applyAlignment="1">
      <alignment vertical="center"/>
    </xf>
    <xf numFmtId="9" fontId="2" fillId="8" borderId="1" xfId="2" applyFont="1" applyFill="1" applyBorder="1" applyAlignment="1">
      <alignment horizontal="center" vertical="center"/>
    </xf>
    <xf numFmtId="13" fontId="1" fillId="8" borderId="1" xfId="0" applyNumberFormat="1" applyFont="1" applyFill="1" applyBorder="1" applyAlignment="1">
      <alignment horizontal="center" vertical="center"/>
    </xf>
    <xf numFmtId="43" fontId="1" fillId="8" borderId="10" xfId="3" applyFont="1" applyFill="1" applyBorder="1" applyAlignment="1">
      <alignment horizontal="center" vertical="center"/>
    </xf>
    <xf numFmtId="43" fontId="1" fillId="8" borderId="1" xfId="3" applyFont="1" applyFill="1" applyBorder="1" applyAlignment="1">
      <alignment horizontal="center" vertical="center"/>
    </xf>
    <xf numFmtId="4" fontId="1" fillId="8" borderId="10" xfId="0" applyNumberFormat="1" applyFont="1" applyFill="1" applyBorder="1" applyAlignment="1">
      <alignment horizontal="center" vertical="center"/>
    </xf>
    <xf numFmtId="171" fontId="1" fillId="8" borderId="10" xfId="3" applyNumberFormat="1" applyFont="1" applyFill="1" applyBorder="1" applyAlignment="1">
      <alignment horizontal="center" vertical="center"/>
    </xf>
    <xf numFmtId="4" fontId="1" fillId="8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3" fontId="1" fillId="8" borderId="1" xfId="0" applyNumberFormat="1" applyFont="1" applyFill="1" applyBorder="1" applyAlignment="1">
      <alignment horizontal="center" vertical="center"/>
    </xf>
    <xf numFmtId="43" fontId="12" fillId="0" borderId="1" xfId="0" applyNumberFormat="1" applyFont="1" applyBorder="1"/>
    <xf numFmtId="0" fontId="0" fillId="0" borderId="1" xfId="0" applyFont="1" applyBorder="1" applyAlignment="1">
      <alignment horizontal="center" vertical="center"/>
    </xf>
    <xf numFmtId="43" fontId="1" fillId="0" borderId="0" xfId="3" applyFont="1" applyBorder="1" applyAlignment="1">
      <alignment vertical="center" wrapText="1"/>
    </xf>
    <xf numFmtId="43" fontId="1" fillId="0" borderId="0" xfId="3" applyFont="1" applyBorder="1" applyAlignment="1">
      <alignment wrapText="1"/>
    </xf>
    <xf numFmtId="13" fontId="1" fillId="5" borderId="1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9" fontId="1" fillId="8" borderId="1" xfId="2" applyFill="1" applyBorder="1" applyAlignment="1">
      <alignment horizontal="center" vertical="center"/>
    </xf>
    <xf numFmtId="0" fontId="1" fillId="0" borderId="59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43" fontId="1" fillId="0" borderId="16" xfId="3" applyFont="1" applyBorder="1" applyAlignment="1">
      <alignment vertical="center"/>
    </xf>
    <xf numFmtId="0" fontId="9" fillId="5" borderId="0" xfId="0" applyFont="1" applyFill="1"/>
    <xf numFmtId="0" fontId="0" fillId="7" borderId="1" xfId="0" applyFill="1" applyBorder="1"/>
    <xf numFmtId="43" fontId="0" fillId="7" borderId="1" xfId="3" applyFont="1" applyFill="1" applyBorder="1"/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11" fillId="0" borderId="9" xfId="0" applyFont="1" applyBorder="1" applyAlignment="1">
      <alignment vertical="center" wrapText="1"/>
    </xf>
    <xf numFmtId="43" fontId="1" fillId="0" borderId="56" xfId="3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55" xfId="0" applyFont="1" applyBorder="1" applyAlignment="1">
      <alignment vertical="center"/>
    </xf>
    <xf numFmtId="43" fontId="1" fillId="0" borderId="55" xfId="3" applyFont="1" applyBorder="1" applyAlignment="1">
      <alignment vertical="center"/>
    </xf>
    <xf numFmtId="2" fontId="4" fillId="0" borderId="0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4" fillId="0" borderId="0" xfId="0" applyNumberFormat="1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3" fontId="0" fillId="0" borderId="0" xfId="3" applyFont="1" applyAlignment="1">
      <alignment wrapText="1"/>
    </xf>
    <xf numFmtId="166" fontId="2" fillId="7" borderId="1" xfId="1" applyFont="1" applyFill="1" applyBorder="1" applyAlignment="1">
      <alignment horizontal="center" wrapText="1"/>
    </xf>
    <xf numFmtId="43" fontId="2" fillId="7" borderId="1" xfId="3" applyFont="1" applyFill="1" applyBorder="1" applyAlignment="1">
      <alignment horizontal="center" wrapText="1"/>
    </xf>
    <xf numFmtId="43" fontId="0" fillId="5" borderId="0" xfId="3" applyFont="1" applyFill="1"/>
    <xf numFmtId="0" fontId="0" fillId="0" borderId="29" xfId="0" applyBorder="1" applyAlignment="1"/>
    <xf numFmtId="0" fontId="0" fillId="0" borderId="12" xfId="0" applyFont="1" applyBorder="1" applyAlignment="1"/>
    <xf numFmtId="164" fontId="0" fillId="0" borderId="30" xfId="0" applyNumberFormat="1" applyFont="1" applyBorder="1" applyAlignment="1"/>
    <xf numFmtId="10" fontId="0" fillId="0" borderId="1" xfId="0" applyNumberFormat="1" applyFill="1" applyBorder="1" applyAlignment="1">
      <alignment horizontal="center"/>
    </xf>
    <xf numFmtId="0" fontId="3" fillId="0" borderId="12" xfId="0" applyFont="1" applyBorder="1" applyAlignment="1"/>
    <xf numFmtId="10" fontId="1" fillId="0" borderId="1" xfId="2" applyNumberFormat="1" applyFont="1" applyBorder="1" applyAlignment="1">
      <alignment horizontal="center"/>
    </xf>
    <xf numFmtId="172" fontId="2" fillId="8" borderId="1" xfId="3" applyNumberFormat="1" applyFont="1" applyFill="1" applyBorder="1" applyAlignment="1">
      <alignment vertical="center"/>
    </xf>
    <xf numFmtId="13" fontId="0" fillId="0" borderId="1" xfId="0" applyNumberFormat="1" applyFont="1" applyBorder="1" applyAlignment="1">
      <alignment horizontal="center" vertical="center"/>
    </xf>
    <xf numFmtId="43" fontId="0" fillId="0" borderId="1" xfId="3" applyFont="1" applyBorder="1" applyAlignment="1">
      <alignment horizontal="center" vertical="center"/>
    </xf>
    <xf numFmtId="173" fontId="2" fillId="8" borderId="1" xfId="2" applyNumberFormat="1" applyFont="1" applyFill="1" applyBorder="1" applyAlignment="1">
      <alignment horizontal="center" vertical="center"/>
    </xf>
    <xf numFmtId="173" fontId="1" fillId="0" borderId="1" xfId="2" applyNumberFormat="1" applyFill="1" applyBorder="1" applyAlignment="1">
      <alignment horizontal="center" vertical="center"/>
    </xf>
    <xf numFmtId="0" fontId="0" fillId="5" borderId="0" xfId="0" applyFill="1"/>
    <xf numFmtId="43" fontId="0" fillId="5" borderId="1" xfId="3" applyFont="1" applyFill="1" applyBorder="1"/>
    <xf numFmtId="0" fontId="0" fillId="0" borderId="1" xfId="0" applyNumberFormat="1" applyFont="1" applyBorder="1" applyAlignment="1">
      <alignment horizontal="center" wrapText="1"/>
    </xf>
    <xf numFmtId="0" fontId="0" fillId="0" borderId="1" xfId="3" applyNumberFormat="1" applyFont="1" applyBorder="1" applyAlignment="1">
      <alignment wrapText="1"/>
    </xf>
    <xf numFmtId="43" fontId="0" fillId="5" borderId="0" xfId="3" applyFont="1" applyFill="1" applyBorder="1" applyAlignment="1">
      <alignment vertical="center"/>
    </xf>
    <xf numFmtId="43" fontId="1" fillId="5" borderId="0" xfId="3" applyFont="1" applyFill="1" applyBorder="1" applyAlignment="1">
      <alignment vertical="center"/>
    </xf>
    <xf numFmtId="169" fontId="2" fillId="0" borderId="29" xfId="3" applyNumberFormat="1" applyFont="1" applyFill="1" applyBorder="1" applyAlignment="1">
      <alignment horizontal="center"/>
    </xf>
    <xf numFmtId="169" fontId="2" fillId="0" borderId="12" xfId="3" applyNumberFormat="1" applyFont="1" applyFill="1" applyBorder="1" applyAlignment="1">
      <alignment horizontal="center"/>
    </xf>
    <xf numFmtId="169" fontId="2" fillId="0" borderId="30" xfId="3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2" fillId="6" borderId="27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1" xfId="0" applyBorder="1"/>
    <xf numFmtId="0" fontId="2" fillId="3" borderId="27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7" borderId="1" xfId="0" applyFont="1" applyFill="1" applyBorder="1" applyAlignment="1">
      <alignment horizontal="center" wrapText="1"/>
    </xf>
    <xf numFmtId="43" fontId="0" fillId="0" borderId="0" xfId="0" applyNumberFormat="1" applyBorder="1"/>
    <xf numFmtId="43" fontId="0" fillId="0" borderId="37" xfId="0" applyNumberFormat="1" applyBorder="1"/>
    <xf numFmtId="2" fontId="2" fillId="4" borderId="1" xfId="0" applyNumberFormat="1" applyFont="1" applyFill="1" applyBorder="1" applyAlignment="1"/>
    <xf numFmtId="10" fontId="0" fillId="0" borderId="1" xfId="0" applyNumberFormat="1" applyFont="1" applyBorder="1" applyAlignment="1">
      <alignment horizontal="center"/>
    </xf>
    <xf numFmtId="10" fontId="2" fillId="4" borderId="1" xfId="0" applyNumberFormat="1" applyFont="1" applyFill="1" applyBorder="1" applyAlignment="1">
      <alignment horizontal="center"/>
    </xf>
    <xf numFmtId="43" fontId="0" fillId="0" borderId="0" xfId="0" applyNumberFormat="1"/>
    <xf numFmtId="174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Border="1"/>
    <xf numFmtId="0" fontId="2" fillId="4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43" fontId="9" fillId="5" borderId="0" xfId="3" applyFont="1" applyFill="1"/>
    <xf numFmtId="0" fontId="1" fillId="5" borderId="0" xfId="0" applyFont="1" applyFill="1" applyAlignment="1">
      <alignment horizontal="left"/>
    </xf>
    <xf numFmtId="0" fontId="2" fillId="5" borderId="0" xfId="0" applyFont="1" applyFill="1" applyBorder="1" applyAlignment="1"/>
    <xf numFmtId="0" fontId="1" fillId="5" borderId="1" xfId="0" applyFont="1" applyFill="1" applyBorder="1" applyAlignment="1">
      <alignment horizontal="center"/>
    </xf>
    <xf numFmtId="14" fontId="1" fillId="5" borderId="1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left"/>
    </xf>
    <xf numFmtId="0" fontId="0" fillId="5" borderId="29" xfId="0" applyFont="1" applyFill="1" applyBorder="1" applyAlignment="1"/>
    <xf numFmtId="0" fontId="1" fillId="5" borderId="12" xfId="0" applyFont="1" applyFill="1" applyBorder="1" applyAlignment="1"/>
    <xf numFmtId="0" fontId="1" fillId="5" borderId="44" xfId="0" applyFont="1" applyFill="1" applyBorder="1" applyAlignment="1"/>
    <xf numFmtId="3" fontId="0" fillId="5" borderId="29" xfId="0" applyNumberFormat="1" applyFont="1" applyFill="1" applyBorder="1" applyAlignment="1"/>
    <xf numFmtId="0" fontId="0" fillId="5" borderId="12" xfId="0" applyFont="1" applyFill="1" applyBorder="1" applyAlignment="1"/>
    <xf numFmtId="0" fontId="0" fillId="5" borderId="1" xfId="0" applyFont="1" applyFill="1" applyBorder="1" applyAlignment="1">
      <alignment wrapText="1"/>
    </xf>
    <xf numFmtId="43" fontId="0" fillId="5" borderId="0" xfId="3" applyFont="1" applyFill="1" applyBorder="1"/>
    <xf numFmtId="165" fontId="2" fillId="5" borderId="29" xfId="0" applyNumberFormat="1" applyFont="1" applyFill="1" applyBorder="1" applyAlignment="1">
      <alignment horizontal="center"/>
    </xf>
    <xf numFmtId="165" fontId="2" fillId="5" borderId="1" xfId="0" applyNumberFormat="1" applyFont="1" applyFill="1" applyBorder="1" applyAlignment="1">
      <alignment horizontal="center"/>
    </xf>
    <xf numFmtId="43" fontId="0" fillId="5" borderId="29" xfId="3" applyFont="1" applyFill="1" applyBorder="1"/>
    <xf numFmtId="0" fontId="0" fillId="5" borderId="1" xfId="0" applyFont="1" applyFill="1" applyBorder="1" applyAlignment="1">
      <alignment horizontal="center"/>
    </xf>
    <xf numFmtId="0" fontId="0" fillId="5" borderId="1" xfId="0" applyNumberFormat="1" applyFont="1" applyFill="1" applyBorder="1" applyAlignment="1">
      <alignment horizontal="center" wrapText="1"/>
    </xf>
    <xf numFmtId="43" fontId="0" fillId="5" borderId="44" xfId="3" applyFont="1" applyFill="1" applyBorder="1"/>
    <xf numFmtId="0" fontId="2" fillId="4" borderId="0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2" fillId="5" borderId="0" xfId="0" applyFont="1" applyFill="1" applyBorder="1" applyAlignment="1">
      <alignment horizontal="center" wrapText="1"/>
    </xf>
    <xf numFmtId="0" fontId="0" fillId="5" borderId="1" xfId="0" applyFill="1" applyBorder="1"/>
    <xf numFmtId="10" fontId="3" fillId="5" borderId="1" xfId="2" applyNumberFormat="1" applyFont="1" applyFill="1" applyBorder="1" applyAlignment="1">
      <alignment horizontal="center"/>
    </xf>
    <xf numFmtId="10" fontId="1" fillId="5" borderId="1" xfId="2" applyNumberFormat="1" applyFill="1" applyBorder="1" applyAlignment="1">
      <alignment horizontal="center"/>
    </xf>
    <xf numFmtId="43" fontId="2" fillId="5" borderId="29" xfId="3" applyFont="1" applyFill="1" applyBorder="1" applyAlignment="1"/>
    <xf numFmtId="43" fontId="2" fillId="5" borderId="1" xfId="3" applyFont="1" applyFill="1" applyBorder="1" applyAlignment="1"/>
    <xf numFmtId="43" fontId="2" fillId="5" borderId="0" xfId="3" applyFont="1" applyFill="1" applyBorder="1" applyAlignment="1"/>
    <xf numFmtId="0" fontId="2" fillId="5" borderId="0" xfId="0" applyFont="1" applyFill="1" applyBorder="1" applyAlignment="1">
      <alignment horizontal="center"/>
    </xf>
    <xf numFmtId="2" fontId="2" fillId="5" borderId="0" xfId="0" applyNumberFormat="1" applyFont="1" applyFill="1" applyBorder="1" applyAlignment="1"/>
    <xf numFmtId="10" fontId="0" fillId="5" borderId="1" xfId="0" applyNumberFormat="1" applyFill="1" applyBorder="1" applyAlignment="1">
      <alignment horizontal="center"/>
    </xf>
    <xf numFmtId="2" fontId="0" fillId="5" borderId="29" xfId="0" applyNumberFormat="1" applyFill="1" applyBorder="1"/>
    <xf numFmtId="2" fontId="0" fillId="5" borderId="1" xfId="0" applyNumberFormat="1" applyFill="1" applyBorder="1"/>
    <xf numFmtId="2" fontId="0" fillId="5" borderId="0" xfId="0" applyNumberFormat="1" applyFill="1" applyBorder="1"/>
    <xf numFmtId="10" fontId="2" fillId="5" borderId="1" xfId="0" applyNumberFormat="1" applyFont="1" applyFill="1" applyBorder="1" applyAlignment="1">
      <alignment horizontal="center"/>
    </xf>
    <xf numFmtId="2" fontId="2" fillId="5" borderId="29" xfId="0" applyNumberFormat="1" applyFont="1" applyFill="1" applyBorder="1"/>
    <xf numFmtId="2" fontId="2" fillId="5" borderId="1" xfId="0" applyNumberFormat="1" applyFont="1" applyFill="1" applyBorder="1"/>
    <xf numFmtId="168" fontId="0" fillId="5" borderId="1" xfId="0" applyNumberFormat="1" applyFont="1" applyFill="1" applyBorder="1" applyAlignment="1">
      <alignment horizontal="center"/>
    </xf>
    <xf numFmtId="2" fontId="2" fillId="5" borderId="0" xfId="0" applyNumberFormat="1" applyFont="1" applyFill="1" applyBorder="1"/>
    <xf numFmtId="168" fontId="0" fillId="5" borderId="1" xfId="0" applyNumberFormat="1" applyFill="1" applyBorder="1" applyAlignment="1">
      <alignment horizontal="center"/>
    </xf>
    <xf numFmtId="2" fontId="0" fillId="5" borderId="29" xfId="0" applyNumberFormat="1" applyFill="1" applyBorder="1" applyAlignment="1">
      <alignment horizontal="right"/>
    </xf>
    <xf numFmtId="2" fontId="0" fillId="5" borderId="1" xfId="0" applyNumberFormat="1" applyFill="1" applyBorder="1" applyAlignment="1">
      <alignment horizontal="right"/>
    </xf>
    <xf numFmtId="2" fontId="0" fillId="5" borderId="0" xfId="0" applyNumberFormat="1" applyFill="1" applyBorder="1" applyAlignment="1">
      <alignment horizontal="right"/>
    </xf>
    <xf numFmtId="43" fontId="0" fillId="5" borderId="1" xfId="3" applyFont="1" applyFill="1" applyBorder="1" applyAlignment="1">
      <alignment horizontal="center"/>
    </xf>
    <xf numFmtId="43" fontId="2" fillId="5" borderId="29" xfId="3" applyFont="1" applyFill="1" applyBorder="1"/>
    <xf numFmtId="43" fontId="2" fillId="5" borderId="1" xfId="3" applyFont="1" applyFill="1" applyBorder="1"/>
    <xf numFmtId="43" fontId="2" fillId="5" borderId="0" xfId="3" applyFont="1" applyFill="1" applyBorder="1"/>
    <xf numFmtId="2" fontId="0" fillId="5" borderId="29" xfId="0" applyNumberFormat="1" applyFont="1" applyFill="1" applyBorder="1"/>
    <xf numFmtId="2" fontId="0" fillId="5" borderId="1" xfId="0" applyNumberFormat="1" applyFont="1" applyFill="1" applyBorder="1"/>
    <xf numFmtId="2" fontId="0" fillId="5" borderId="0" xfId="0" applyNumberFormat="1" applyFont="1" applyFill="1" applyBorder="1"/>
    <xf numFmtId="10" fontId="1" fillId="5" borderId="1" xfId="0" applyNumberFormat="1" applyFont="1" applyFill="1" applyBorder="1" applyAlignment="1">
      <alignment horizontal="center"/>
    </xf>
    <xf numFmtId="10" fontId="2" fillId="0" borderId="1" xfId="0" applyNumberFormat="1" applyFont="1" applyBorder="1" applyAlignment="1"/>
    <xf numFmtId="173" fontId="1" fillId="5" borderId="1" xfId="0" applyNumberFormat="1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43" fontId="0" fillId="5" borderId="1" xfId="0" applyNumberFormat="1" applyFill="1" applyBorder="1"/>
    <xf numFmtId="2" fontId="0" fillId="5" borderId="44" xfId="0" applyNumberFormat="1" applyFont="1" applyFill="1" applyBorder="1"/>
    <xf numFmtId="2" fontId="2" fillId="5" borderId="44" xfId="0" applyNumberFormat="1" applyFont="1" applyFill="1" applyBorder="1"/>
    <xf numFmtId="0" fontId="2" fillId="5" borderId="29" xfId="0" applyFont="1" applyFill="1" applyBorder="1" applyAlignment="1">
      <alignment horizontal="center"/>
    </xf>
    <xf numFmtId="10" fontId="0" fillId="5" borderId="1" xfId="0" applyNumberFormat="1" applyFill="1" applyBorder="1" applyAlignment="1"/>
    <xf numFmtId="43" fontId="1" fillId="5" borderId="29" xfId="3" applyFont="1" applyFill="1" applyBorder="1"/>
    <xf numFmtId="2" fontId="1" fillId="5" borderId="44" xfId="0" applyNumberFormat="1" applyFont="1" applyFill="1" applyBorder="1"/>
    <xf numFmtId="43" fontId="0" fillId="5" borderId="29" xfId="3" applyFont="1" applyFill="1" applyBorder="1" applyAlignment="1">
      <alignment horizontal="center"/>
    </xf>
    <xf numFmtId="2" fontId="0" fillId="5" borderId="44" xfId="0" applyNumberFormat="1" applyFont="1" applyFill="1" applyBorder="1" applyAlignment="1">
      <alignment horizontal="center"/>
    </xf>
    <xf numFmtId="10" fontId="1" fillId="5" borderId="1" xfId="2" applyNumberFormat="1" applyFill="1" applyBorder="1" applyAlignment="1"/>
    <xf numFmtId="167" fontId="1" fillId="5" borderId="1" xfId="2" applyNumberFormat="1" applyFill="1" applyBorder="1" applyAlignment="1"/>
    <xf numFmtId="9" fontId="1" fillId="5" borderId="1" xfId="2" applyFill="1" applyBorder="1" applyAlignment="1"/>
    <xf numFmtId="0" fontId="7" fillId="5" borderId="41" xfId="0" applyFont="1" applyFill="1" applyBorder="1" applyAlignment="1">
      <alignment horizontal="center"/>
    </xf>
    <xf numFmtId="10" fontId="7" fillId="5" borderId="42" xfId="2" applyNumberFormat="1" applyFont="1" applyFill="1" applyBorder="1" applyAlignment="1"/>
    <xf numFmtId="2" fontId="7" fillId="5" borderId="42" xfId="0" applyNumberFormat="1" applyFont="1" applyFill="1" applyBorder="1"/>
    <xf numFmtId="0" fontId="7" fillId="5" borderId="44" xfId="0" applyFont="1" applyFill="1" applyBorder="1" applyAlignment="1">
      <alignment horizontal="center"/>
    </xf>
    <xf numFmtId="10" fontId="7" fillId="5" borderId="0" xfId="2" applyNumberFormat="1" applyFont="1" applyFill="1" applyBorder="1" applyAlignment="1"/>
    <xf numFmtId="2" fontId="7" fillId="5" borderId="0" xfId="0" applyNumberFormat="1" applyFont="1" applyFill="1" applyBorder="1"/>
    <xf numFmtId="0" fontId="6" fillId="5" borderId="44" xfId="0" applyFont="1" applyFill="1" applyBorder="1"/>
    <xf numFmtId="0" fontId="7" fillId="5" borderId="0" xfId="0" applyFont="1" applyFill="1" applyBorder="1" applyAlignment="1">
      <alignment horizontal="left"/>
    </xf>
    <xf numFmtId="43" fontId="7" fillId="5" borderId="0" xfId="3" applyFont="1" applyFill="1" applyBorder="1"/>
    <xf numFmtId="0" fontId="7" fillId="5" borderId="26" xfId="0" applyFont="1" applyFill="1" applyBorder="1" applyAlignment="1">
      <alignment horizontal="center"/>
    </xf>
    <xf numFmtId="10" fontId="7" fillId="5" borderId="27" xfId="2" applyNumberFormat="1" applyFont="1" applyFill="1" applyBorder="1" applyAlignment="1"/>
    <xf numFmtId="43" fontId="7" fillId="5" borderId="27" xfId="3" applyFont="1" applyFill="1" applyBorder="1"/>
    <xf numFmtId="0" fontId="10" fillId="5" borderId="29" xfId="0" applyFont="1" applyFill="1" applyBorder="1" applyAlignment="1">
      <alignment horizontal="center" wrapText="1"/>
    </xf>
    <xf numFmtId="43" fontId="1" fillId="5" borderId="1" xfId="3" applyFont="1" applyFill="1" applyBorder="1"/>
    <xf numFmtId="43" fontId="1" fillId="5" borderId="0" xfId="3" applyFont="1" applyFill="1" applyBorder="1"/>
    <xf numFmtId="169" fontId="2" fillId="5" borderId="0" xfId="3" applyNumberFormat="1" applyFont="1" applyFill="1" applyBorder="1" applyAlignment="1"/>
    <xf numFmtId="169" fontId="2" fillId="5" borderId="26" xfId="3" applyNumberFormat="1" applyFont="1" applyFill="1" applyBorder="1" applyAlignment="1">
      <alignment horizontal="center"/>
    </xf>
    <xf numFmtId="169" fontId="2" fillId="5" borderId="27" xfId="3" applyNumberFormat="1" applyFont="1" applyFill="1" applyBorder="1" applyAlignment="1">
      <alignment horizontal="center"/>
    </xf>
    <xf numFmtId="169" fontId="2" fillId="0" borderId="28" xfId="3" applyNumberFormat="1" applyFont="1" applyFill="1" applyBorder="1" applyAlignment="1">
      <alignment horizontal="center"/>
    </xf>
    <xf numFmtId="2" fontId="0" fillId="5" borderId="0" xfId="0" applyNumberFormat="1" applyFill="1"/>
    <xf numFmtId="0" fontId="13" fillId="7" borderId="1" xfId="0" applyFont="1" applyFill="1" applyBorder="1" applyAlignment="1">
      <alignment horizontal="center" wrapText="1"/>
    </xf>
    <xf numFmtId="0" fontId="0" fillId="5" borderId="0" xfId="0" applyFill="1" applyAlignment="1">
      <alignment wrapText="1"/>
    </xf>
    <xf numFmtId="170" fontId="0" fillId="7" borderId="1" xfId="3" applyNumberFormat="1" applyFont="1" applyFill="1" applyBorder="1"/>
    <xf numFmtId="2" fontId="0" fillId="7" borderId="1" xfId="0" applyNumberFormat="1" applyFill="1" applyBorder="1" applyAlignment="1">
      <alignment wrapText="1"/>
    </xf>
    <xf numFmtId="170" fontId="0" fillId="0" borderId="0" xfId="3" applyNumberFormat="1" applyFont="1"/>
    <xf numFmtId="0" fontId="0" fillId="0" borderId="5" xfId="0" applyFont="1" applyFill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12" fillId="0" borderId="47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43" fontId="1" fillId="0" borderId="42" xfId="3" applyFont="1" applyBorder="1" applyAlignment="1">
      <alignment vertical="center"/>
    </xf>
    <xf numFmtId="0" fontId="0" fillId="0" borderId="60" xfId="0" applyBorder="1"/>
    <xf numFmtId="0" fontId="2" fillId="5" borderId="1" xfId="0" applyFont="1" applyFill="1" applyBorder="1" applyAlignment="1">
      <alignment vertical="center"/>
    </xf>
    <xf numFmtId="43" fontId="1" fillId="5" borderId="50" xfId="3" applyFont="1" applyFill="1" applyBorder="1" applyAlignment="1">
      <alignment vertical="center"/>
    </xf>
    <xf numFmtId="43" fontId="2" fillId="5" borderId="1" xfId="3" applyFont="1" applyFill="1" applyBorder="1" applyAlignment="1">
      <alignment vertical="center"/>
    </xf>
    <xf numFmtId="0" fontId="1" fillId="5" borderId="46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0" fontId="0" fillId="5" borderId="50" xfId="0" applyFill="1" applyBorder="1"/>
    <xf numFmtId="0" fontId="2" fillId="5" borderId="46" xfId="0" applyFont="1" applyFill="1" applyBorder="1" applyAlignment="1">
      <alignment vertical="center"/>
    </xf>
    <xf numFmtId="9" fontId="2" fillId="9" borderId="1" xfId="2" applyFont="1" applyFill="1" applyBorder="1" applyAlignment="1">
      <alignment horizontal="center" vertical="center"/>
    </xf>
    <xf numFmtId="0" fontId="10" fillId="5" borderId="57" xfId="0" applyFont="1" applyFill="1" applyBorder="1" applyAlignment="1">
      <alignment horizontal="center" vertical="center"/>
    </xf>
    <xf numFmtId="0" fontId="10" fillId="5" borderId="58" xfId="0" applyFont="1" applyFill="1" applyBorder="1" applyAlignment="1">
      <alignment horizontal="center" vertical="center"/>
    </xf>
    <xf numFmtId="0" fontId="10" fillId="5" borderId="58" xfId="0" applyFont="1" applyFill="1" applyBorder="1" applyAlignment="1">
      <alignment horizontal="center" vertical="center" wrapText="1"/>
    </xf>
    <xf numFmtId="43" fontId="10" fillId="5" borderId="49" xfId="3" applyFont="1" applyFill="1" applyBorder="1" applyAlignment="1">
      <alignment horizontal="center" vertical="center" wrapText="1"/>
    </xf>
    <xf numFmtId="43" fontId="10" fillId="5" borderId="1" xfId="3" applyFont="1" applyFill="1" applyBorder="1" applyAlignment="1">
      <alignment horizontal="center" vertical="center"/>
    </xf>
    <xf numFmtId="0" fontId="0" fillId="5" borderId="5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9" fontId="1" fillId="5" borderId="1" xfId="2" applyNumberFormat="1" applyFill="1" applyBorder="1" applyAlignment="1">
      <alignment horizontal="center" vertical="center"/>
    </xf>
    <xf numFmtId="43" fontId="1" fillId="5" borderId="1" xfId="3" applyFont="1" applyFill="1" applyBorder="1" applyAlignment="1">
      <alignment horizontal="center" vertical="center"/>
    </xf>
    <xf numFmtId="43" fontId="2" fillId="5" borderId="1" xfId="3" applyFont="1" applyFill="1" applyBorder="1" applyAlignment="1">
      <alignment horizontal="center" vertical="center"/>
    </xf>
    <xf numFmtId="173" fontId="2" fillId="9" borderId="1" xfId="2" applyNumberFormat="1" applyFont="1" applyFill="1" applyBorder="1" applyAlignment="1">
      <alignment horizontal="center" vertical="center"/>
    </xf>
    <xf numFmtId="43" fontId="2" fillId="5" borderId="50" xfId="3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/>
    </xf>
    <xf numFmtId="0" fontId="10" fillId="5" borderId="52" xfId="0" applyFont="1" applyFill="1" applyBorder="1" applyAlignment="1">
      <alignment horizontal="center" vertical="center"/>
    </xf>
    <xf numFmtId="0" fontId="10" fillId="5" borderId="52" xfId="0" applyFont="1" applyFill="1" applyBorder="1" applyAlignment="1">
      <alignment horizontal="center" vertical="center" wrapText="1"/>
    </xf>
    <xf numFmtId="43" fontId="10" fillId="5" borderId="52" xfId="3" applyFont="1" applyFill="1" applyBorder="1" applyAlignment="1">
      <alignment horizontal="center" vertical="center"/>
    </xf>
    <xf numFmtId="0" fontId="1" fillId="5" borderId="5" xfId="0" applyFont="1" applyFill="1" applyBorder="1" applyAlignment="1">
      <alignment vertical="center" wrapText="1"/>
    </xf>
    <xf numFmtId="173" fontId="1" fillId="5" borderId="1" xfId="2" applyNumberFormat="1" applyFill="1" applyBorder="1" applyAlignment="1">
      <alignment horizontal="center" vertical="center"/>
    </xf>
    <xf numFmtId="43" fontId="1" fillId="5" borderId="0" xfId="3" applyFont="1" applyFill="1" applyBorder="1" applyAlignment="1">
      <alignment horizontal="center" vertical="center"/>
    </xf>
    <xf numFmtId="3" fontId="1" fillId="5" borderId="0" xfId="0" applyNumberFormat="1" applyFont="1" applyFill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0" fillId="5" borderId="1" xfId="0" applyFont="1" applyFill="1" applyBorder="1" applyAlignment="1">
      <alignment horizontal="center" vertical="center"/>
    </xf>
    <xf numFmtId="3" fontId="1" fillId="5" borderId="1" xfId="0" applyNumberFormat="1" applyFont="1" applyFill="1" applyBorder="1" applyAlignment="1">
      <alignment horizontal="center" vertical="center"/>
    </xf>
    <xf numFmtId="175" fontId="1" fillId="9" borderId="10" xfId="3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43" fontId="1" fillId="9" borderId="1" xfId="3" applyFont="1" applyFill="1" applyBorder="1" applyAlignment="1">
      <alignment horizontal="center" vertical="center"/>
    </xf>
    <xf numFmtId="43" fontId="10" fillId="5" borderId="53" xfId="3" applyFont="1" applyFill="1" applyBorder="1" applyAlignment="1">
      <alignment horizontal="center" vertical="center" wrapText="1"/>
    </xf>
    <xf numFmtId="9" fontId="1" fillId="9" borderId="1" xfId="2" applyFill="1" applyBorder="1" applyAlignment="1">
      <alignment horizontal="center" vertical="center"/>
    </xf>
    <xf numFmtId="0" fontId="2" fillId="5" borderId="46" xfId="0" applyFont="1" applyFill="1" applyBorder="1" applyAlignment="1"/>
    <xf numFmtId="0" fontId="2" fillId="5" borderId="50" xfId="0" applyFont="1" applyFill="1" applyBorder="1" applyAlignment="1"/>
    <xf numFmtId="0" fontId="0" fillId="5" borderId="0" xfId="0" applyFill="1" applyBorder="1"/>
    <xf numFmtId="43" fontId="2" fillId="5" borderId="1" xfId="0" applyNumberFormat="1" applyFont="1" applyFill="1" applyBorder="1"/>
    <xf numFmtId="43" fontId="12" fillId="5" borderId="1" xfId="0" applyNumberFormat="1" applyFont="1" applyFill="1" applyBorder="1"/>
    <xf numFmtId="176" fontId="0" fillId="0" borderId="0" xfId="0" applyNumberFormat="1" applyAlignment="1">
      <alignment wrapText="1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170" fontId="0" fillId="0" borderId="1" xfId="3" applyNumberFormat="1" applyFont="1" applyBorder="1" applyAlignment="1">
      <alignment horizontal="center"/>
    </xf>
    <xf numFmtId="2" fontId="0" fillId="7" borderId="1" xfId="0" applyNumberFormat="1" applyFill="1" applyBorder="1"/>
    <xf numFmtId="43" fontId="0" fillId="0" borderId="1" xfId="3" applyNumberFormat="1" applyFont="1" applyBorder="1"/>
    <xf numFmtId="0" fontId="0" fillId="0" borderId="29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30" xfId="0" applyBorder="1" applyAlignment="1">
      <alignment horizontal="right"/>
    </xf>
    <xf numFmtId="176" fontId="0" fillId="0" borderId="0" xfId="0" applyNumberFormat="1" applyAlignment="1">
      <alignment horizontal="left" wrapText="1"/>
    </xf>
    <xf numFmtId="0" fontId="2" fillId="0" borderId="32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2" fillId="0" borderId="5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4" fillId="0" borderId="33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0" fontId="4" fillId="0" borderId="25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2" fillId="7" borderId="29" xfId="0" applyFont="1" applyFill="1" applyBorder="1" applyAlignment="1">
      <alignment horizontal="center" wrapText="1"/>
    </xf>
    <xf numFmtId="0" fontId="2" fillId="7" borderId="12" xfId="0" applyFont="1" applyFill="1" applyBorder="1" applyAlignment="1">
      <alignment horizontal="center" wrapText="1"/>
    </xf>
    <xf numFmtId="0" fontId="2" fillId="7" borderId="30" xfId="0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2" fillId="0" borderId="32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30" xfId="0" applyFont="1" applyBorder="1" applyAlignment="1">
      <alignment horizontal="right" vertical="center" wrapText="1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5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4" fillId="0" borderId="39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40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169" fontId="2" fillId="7" borderId="29" xfId="3" applyNumberFormat="1" applyFont="1" applyFill="1" applyBorder="1" applyAlignment="1">
      <alignment horizontal="center"/>
    </xf>
    <xf numFmtId="169" fontId="2" fillId="7" borderId="12" xfId="3" applyNumberFormat="1" applyFont="1" applyFill="1" applyBorder="1" applyAlignment="1">
      <alignment horizontal="center"/>
    </xf>
    <xf numFmtId="169" fontId="2" fillId="7" borderId="30" xfId="3" applyNumberFormat="1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wrapText="1"/>
    </xf>
    <xf numFmtId="0" fontId="0" fillId="0" borderId="2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169" fontId="2" fillId="0" borderId="29" xfId="3" applyNumberFormat="1" applyFont="1" applyFill="1" applyBorder="1" applyAlignment="1">
      <alignment horizontal="center"/>
    </xf>
    <xf numFmtId="169" fontId="2" fillId="0" borderId="12" xfId="3" applyNumberFormat="1" applyFont="1" applyFill="1" applyBorder="1" applyAlignment="1">
      <alignment horizontal="center"/>
    </xf>
    <xf numFmtId="169" fontId="2" fillId="0" borderId="30" xfId="3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6" borderId="26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42" xfId="0" applyFont="1" applyBorder="1" applyAlignment="1">
      <alignment horizontal="left"/>
    </xf>
    <xf numFmtId="0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30" xfId="0" applyBorder="1" applyAlignment="1">
      <alignment horizontal="left"/>
    </xf>
    <xf numFmtId="0" fontId="2" fillId="4" borderId="47" xfId="0" applyFont="1" applyFill="1" applyBorder="1" applyAlignment="1">
      <alignment horizontal="center"/>
    </xf>
    <xf numFmtId="0" fontId="2" fillId="4" borderId="4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2" fillId="3" borderId="26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0" fillId="0" borderId="1" xfId="0" applyBorder="1"/>
    <xf numFmtId="0" fontId="2" fillId="4" borderId="3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2" fillId="4" borderId="48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0" fontId="0" fillId="0" borderId="1" xfId="0" applyFont="1" applyBorder="1"/>
    <xf numFmtId="0" fontId="0" fillId="0" borderId="0" xfId="0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7" borderId="0" xfId="0" applyFont="1" applyFill="1" applyAlignment="1">
      <alignment horizontal="left"/>
    </xf>
    <xf numFmtId="0" fontId="12" fillId="5" borderId="1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12" fillId="5" borderId="5" xfId="0" applyFont="1" applyFill="1" applyBorder="1" applyAlignment="1">
      <alignment horizontal="left"/>
    </xf>
    <xf numFmtId="0" fontId="12" fillId="5" borderId="1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59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wrapText="1"/>
    </xf>
    <xf numFmtId="0" fontId="0" fillId="7" borderId="1" xfId="0" applyFill="1" applyBorder="1" applyAlignment="1">
      <alignment horizontal="left"/>
    </xf>
    <xf numFmtId="169" fontId="2" fillId="5" borderId="1" xfId="3" applyNumberFormat="1" applyFont="1" applyFill="1" applyBorder="1" applyAlignment="1">
      <alignment horizontal="center"/>
    </xf>
    <xf numFmtId="0" fontId="0" fillId="5" borderId="29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2" fillId="5" borderId="29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left"/>
    </xf>
    <xf numFmtId="0" fontId="7" fillId="5" borderId="42" xfId="0" applyFont="1" applyFill="1" applyBorder="1" applyAlignment="1">
      <alignment horizontal="left"/>
    </xf>
    <xf numFmtId="0" fontId="7" fillId="5" borderId="0" xfId="0" applyNumberFormat="1" applyFont="1" applyFill="1" applyBorder="1" applyAlignment="1">
      <alignment horizontal="left"/>
    </xf>
    <xf numFmtId="0" fontId="7" fillId="5" borderId="0" xfId="0" applyFont="1" applyFill="1" applyBorder="1" applyAlignment="1">
      <alignment horizontal="left"/>
    </xf>
    <xf numFmtId="0" fontId="7" fillId="5" borderId="27" xfId="0" applyFon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5" borderId="29" xfId="0" applyFill="1" applyBorder="1" applyAlignment="1">
      <alignment horizontal="left"/>
    </xf>
    <xf numFmtId="0" fontId="0" fillId="5" borderId="12" xfId="0" applyFill="1" applyBorder="1" applyAlignment="1">
      <alignment horizontal="left"/>
    </xf>
    <xf numFmtId="0" fontId="0" fillId="5" borderId="30" xfId="0" applyFill="1" applyBorder="1" applyAlignment="1">
      <alignment horizontal="left"/>
    </xf>
    <xf numFmtId="0" fontId="0" fillId="5" borderId="1" xfId="0" applyFill="1" applyBorder="1" applyAlignment="1">
      <alignment horizontal="left" wrapText="1"/>
    </xf>
    <xf numFmtId="0" fontId="0" fillId="5" borderId="1" xfId="0" applyFill="1" applyBorder="1" applyAlignment="1">
      <alignment wrapText="1"/>
    </xf>
    <xf numFmtId="0" fontId="2" fillId="4" borderId="26" xfId="0" applyFont="1" applyFill="1" applyBorder="1" applyAlignment="1">
      <alignment horizontal="center"/>
    </xf>
    <xf numFmtId="0" fontId="0" fillId="5" borderId="1" xfId="0" applyFill="1" applyBorder="1"/>
    <xf numFmtId="0" fontId="0" fillId="5" borderId="1" xfId="0" applyFont="1" applyFill="1" applyBorder="1" applyAlignment="1">
      <alignment horizontal="left"/>
    </xf>
    <xf numFmtId="0" fontId="0" fillId="5" borderId="1" xfId="0" applyFont="1" applyFill="1" applyBorder="1"/>
    <xf numFmtId="0" fontId="2" fillId="4" borderId="4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0"/>
  <sheetViews>
    <sheetView topLeftCell="A2" workbookViewId="0">
      <selection activeCell="A18" sqref="A18:C21"/>
    </sheetView>
  </sheetViews>
  <sheetFormatPr defaultRowHeight="12.75" x14ac:dyDescent="0.2"/>
  <cols>
    <col min="1" max="1" width="4.85546875" customWidth="1"/>
    <col min="2" max="2" width="5.42578125" customWidth="1"/>
    <col min="4" max="4" width="11.28515625" bestFit="1" customWidth="1"/>
    <col min="6" max="6" width="37.7109375" customWidth="1"/>
    <col min="7" max="7" width="10.7109375" customWidth="1"/>
    <col min="8" max="8" width="11.140625" customWidth="1"/>
    <col min="9" max="9" width="15.5703125" customWidth="1"/>
  </cols>
  <sheetData>
    <row r="3" spans="1:17" ht="23.25" customHeight="1" x14ac:dyDescent="0.2">
      <c r="A3" t="s">
        <v>360</v>
      </c>
    </row>
    <row r="5" spans="1:17" ht="27.75" customHeight="1" x14ac:dyDescent="0.2">
      <c r="A5" s="393" t="s">
        <v>361</v>
      </c>
      <c r="B5" s="393"/>
      <c r="C5" s="393"/>
      <c r="D5" s="393"/>
      <c r="E5" s="393"/>
      <c r="F5" s="393"/>
      <c r="G5" s="393"/>
      <c r="H5" s="393"/>
      <c r="I5" s="393"/>
      <c r="J5" s="384"/>
      <c r="K5" s="384"/>
      <c r="L5" s="384"/>
      <c r="M5" s="384"/>
      <c r="N5" s="384"/>
      <c r="O5" s="384"/>
      <c r="P5" s="384"/>
      <c r="Q5" s="384"/>
    </row>
    <row r="8" spans="1:17" s="190" customFormat="1" ht="38.25" x14ac:dyDescent="0.2">
      <c r="A8" s="386" t="s">
        <v>362</v>
      </c>
      <c r="B8" s="386" t="s">
        <v>142</v>
      </c>
      <c r="C8" s="386" t="s">
        <v>364</v>
      </c>
      <c r="D8" s="386" t="s">
        <v>363</v>
      </c>
      <c r="E8" s="386" t="s">
        <v>365</v>
      </c>
      <c r="F8" s="386" t="s">
        <v>368</v>
      </c>
      <c r="G8" s="386" t="s">
        <v>371</v>
      </c>
      <c r="H8" s="386" t="s">
        <v>372</v>
      </c>
      <c r="I8" s="386" t="s">
        <v>373</v>
      </c>
    </row>
    <row r="9" spans="1:17" ht="25.5" x14ac:dyDescent="0.2">
      <c r="A9" s="81">
        <v>1</v>
      </c>
      <c r="B9" s="81">
        <v>1</v>
      </c>
      <c r="C9" s="81">
        <v>580</v>
      </c>
      <c r="D9" s="387">
        <v>6960</v>
      </c>
      <c r="E9" s="81" t="s">
        <v>366</v>
      </c>
      <c r="F9" s="238" t="s">
        <v>369</v>
      </c>
      <c r="G9" s="389">
        <f>'Planilha Coleta de entulhos'!I173</f>
        <v>98.32</v>
      </c>
      <c r="H9" s="67">
        <f>G9*C9</f>
        <v>57025.599999999999</v>
      </c>
      <c r="I9" s="67">
        <f>G9*D9</f>
        <v>684307.2</v>
      </c>
    </row>
    <row r="10" spans="1:17" ht="25.5" x14ac:dyDescent="0.2">
      <c r="A10" s="81">
        <v>1</v>
      </c>
      <c r="B10" s="81">
        <v>2</v>
      </c>
      <c r="C10" s="385">
        <v>100000</v>
      </c>
      <c r="D10" s="387">
        <v>1200000</v>
      </c>
      <c r="E10" s="81" t="s">
        <v>367</v>
      </c>
      <c r="F10" s="238" t="s">
        <v>370</v>
      </c>
      <c r="G10" s="389">
        <f>'Planilha Corte de Grama'!G152</f>
        <v>0.24</v>
      </c>
      <c r="H10" s="67">
        <f>G10*C10</f>
        <v>24000</v>
      </c>
      <c r="I10" s="67">
        <f>G10*D10</f>
        <v>288000</v>
      </c>
    </row>
    <row r="11" spans="1:17" x14ac:dyDescent="0.2">
      <c r="A11" s="390" t="s">
        <v>374</v>
      </c>
      <c r="B11" s="391"/>
      <c r="C11" s="391"/>
      <c r="D11" s="391"/>
      <c r="E11" s="391"/>
      <c r="F11" s="391"/>
      <c r="G11" s="392"/>
      <c r="H11" s="67">
        <f>SUM(H9:H10)</f>
        <v>81025.600000000006</v>
      </c>
      <c r="I11" s="67">
        <f>SUM(I9:I10)</f>
        <v>972307.2</v>
      </c>
    </row>
    <row r="14" spans="1:17" x14ac:dyDescent="0.2">
      <c r="A14" t="s">
        <v>375</v>
      </c>
    </row>
    <row r="18" spans="1:1" x14ac:dyDescent="0.2">
      <c r="A18" t="s">
        <v>376</v>
      </c>
    </row>
    <row r="20" spans="1:1" x14ac:dyDescent="0.2">
      <c r="A20" t="s">
        <v>377</v>
      </c>
    </row>
  </sheetData>
  <mergeCells count="2">
    <mergeCell ref="A11:G11"/>
    <mergeCell ref="A5:I5"/>
  </mergeCells>
  <pageMargins left="0.511811024" right="0.511811024" top="0.78740157499999996" bottom="0.78740157499999996" header="0.31496062000000002" footer="0.31496062000000002"/>
  <pageSetup paperSize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4"/>
  <sheetViews>
    <sheetView topLeftCell="A369" workbookViewId="0">
      <selection activeCell="C388" sqref="C388"/>
    </sheetView>
  </sheetViews>
  <sheetFormatPr defaultRowHeight="12.75" x14ac:dyDescent="0.2"/>
  <cols>
    <col min="1" max="1" width="15.140625" customWidth="1"/>
    <col min="2" max="2" width="11.42578125" bestFit="1" customWidth="1"/>
    <col min="3" max="4" width="12.28515625" bestFit="1" customWidth="1"/>
    <col min="5" max="5" width="10.85546875" bestFit="1" customWidth="1"/>
    <col min="6" max="6" width="11.140625" customWidth="1"/>
    <col min="7" max="7" width="19.140625" customWidth="1"/>
    <col min="8" max="8" width="10.42578125" customWidth="1"/>
    <col min="9" max="9" width="13.28515625" customWidth="1"/>
    <col min="10" max="11" width="15.5703125" style="61" customWidth="1"/>
    <col min="12" max="12" width="15.85546875" customWidth="1"/>
    <col min="13" max="13" width="10.42578125" customWidth="1"/>
  </cols>
  <sheetData>
    <row r="1" spans="1:11" x14ac:dyDescent="0.2">
      <c r="A1" s="518"/>
      <c r="B1" s="518"/>
      <c r="C1" s="518"/>
      <c r="D1" s="518"/>
      <c r="E1" s="518"/>
      <c r="F1" s="518"/>
      <c r="G1" s="518"/>
      <c r="H1" s="518"/>
      <c r="I1" s="518"/>
    </row>
    <row r="2" spans="1:11" s="176" customFormat="1" ht="18" x14ac:dyDescent="0.25">
      <c r="A2" s="519" t="s">
        <v>282</v>
      </c>
      <c r="B2" s="519"/>
      <c r="C2" s="519"/>
      <c r="D2" s="519"/>
      <c r="E2" s="519"/>
      <c r="F2" s="519"/>
      <c r="G2" s="519"/>
      <c r="H2" s="519"/>
      <c r="I2" s="519"/>
      <c r="J2" s="79"/>
      <c r="K2" s="79"/>
    </row>
    <row r="3" spans="1:11" x14ac:dyDescent="0.2">
      <c r="A3" s="3"/>
      <c r="B3" s="3"/>
      <c r="C3" s="3"/>
      <c r="D3" s="3"/>
      <c r="E3" s="3"/>
      <c r="F3" s="3"/>
      <c r="G3" s="3"/>
      <c r="H3" s="3"/>
      <c r="I3" s="3"/>
    </row>
    <row r="4" spans="1:11" x14ac:dyDescent="0.2">
      <c r="A4" s="513" t="s">
        <v>52</v>
      </c>
      <c r="B4" s="514"/>
      <c r="C4" s="514"/>
      <c r="D4" s="514"/>
      <c r="E4" s="514"/>
      <c r="F4" s="514"/>
      <c r="G4" s="514"/>
      <c r="H4" s="514"/>
      <c r="I4" s="514"/>
      <c r="J4" s="514"/>
      <c r="K4" s="514"/>
    </row>
    <row r="5" spans="1:11" x14ac:dyDescent="0.2">
      <c r="A5" s="216" t="s">
        <v>10</v>
      </c>
      <c r="B5" s="477" t="s">
        <v>53</v>
      </c>
      <c r="C5" s="477"/>
      <c r="D5" s="477"/>
      <c r="E5" s="477"/>
      <c r="F5" s="477"/>
      <c r="G5" s="477"/>
      <c r="H5" s="477"/>
      <c r="I5" s="59"/>
    </row>
    <row r="6" spans="1:11" x14ac:dyDescent="0.2">
      <c r="A6" s="216" t="s">
        <v>11</v>
      </c>
      <c r="B6" s="477" t="s">
        <v>54</v>
      </c>
      <c r="C6" s="477"/>
      <c r="D6" s="477"/>
      <c r="E6" s="477"/>
      <c r="F6" s="477"/>
      <c r="G6" s="477"/>
      <c r="H6" s="477"/>
      <c r="I6" s="81" t="s">
        <v>125</v>
      </c>
    </row>
    <row r="7" spans="1:11" x14ac:dyDescent="0.2">
      <c r="A7" s="216" t="s">
        <v>12</v>
      </c>
      <c r="B7" s="501" t="s">
        <v>68</v>
      </c>
      <c r="C7" s="501"/>
      <c r="D7" s="501"/>
      <c r="E7" s="501"/>
      <c r="F7" s="501"/>
      <c r="G7" s="501"/>
      <c r="H7" s="501"/>
      <c r="I7" s="228" t="s">
        <v>285</v>
      </c>
    </row>
    <row r="8" spans="1:11" x14ac:dyDescent="0.2">
      <c r="A8" s="216" t="s">
        <v>13</v>
      </c>
      <c r="B8" s="477" t="s">
        <v>55</v>
      </c>
      <c r="C8" s="477"/>
      <c r="D8" s="477"/>
      <c r="E8" s="477"/>
      <c r="F8" s="477"/>
      <c r="G8" s="477"/>
      <c r="H8" s="477"/>
      <c r="I8" s="216">
        <v>12</v>
      </c>
    </row>
    <row r="9" spans="1:11" x14ac:dyDescent="0.2">
      <c r="A9" s="215"/>
      <c r="B9" s="222"/>
      <c r="C9" s="222"/>
      <c r="D9" s="222"/>
      <c r="E9" s="222"/>
      <c r="F9" s="222"/>
      <c r="G9" s="222"/>
      <c r="H9" s="215"/>
      <c r="I9" s="215"/>
    </row>
    <row r="10" spans="1:11" x14ac:dyDescent="0.2">
      <c r="A10" s="513" t="s">
        <v>57</v>
      </c>
      <c r="B10" s="514"/>
      <c r="C10" s="514"/>
      <c r="D10" s="514"/>
      <c r="E10" s="514"/>
      <c r="F10" s="514"/>
      <c r="G10" s="514"/>
      <c r="H10" s="514"/>
      <c r="I10" s="514"/>
      <c r="J10" s="514"/>
      <c r="K10" s="514"/>
    </row>
    <row r="11" spans="1:11" x14ac:dyDescent="0.2">
      <c r="A11" s="515" t="s">
        <v>147</v>
      </c>
      <c r="B11" s="515"/>
      <c r="C11" s="515"/>
      <c r="D11" s="515" t="s">
        <v>56</v>
      </c>
      <c r="E11" s="515"/>
      <c r="F11" s="515" t="s">
        <v>148</v>
      </c>
      <c r="G11" s="455"/>
      <c r="H11" s="455"/>
      <c r="I11" s="455"/>
      <c r="J11" s="455"/>
    </row>
    <row r="12" spans="1:11" x14ac:dyDescent="0.2">
      <c r="A12" s="515" t="s">
        <v>267</v>
      </c>
      <c r="B12" s="515"/>
      <c r="C12" s="515"/>
      <c r="D12" s="515" t="s">
        <v>217</v>
      </c>
      <c r="E12" s="515"/>
      <c r="F12" s="516" t="s">
        <v>295</v>
      </c>
      <c r="G12" s="517"/>
      <c r="H12" s="517"/>
      <c r="I12" s="517"/>
      <c r="J12" s="517"/>
    </row>
    <row r="13" spans="1:11" x14ac:dyDescent="0.2">
      <c r="A13" s="215"/>
      <c r="B13" s="222"/>
      <c r="C13" s="222"/>
      <c r="D13" s="222"/>
      <c r="E13" s="222"/>
      <c r="F13" s="222"/>
      <c r="G13" s="222"/>
      <c r="H13" s="215"/>
      <c r="I13" s="215"/>
    </row>
    <row r="14" spans="1:11" x14ac:dyDescent="0.2">
      <c r="A14" s="513" t="s">
        <v>69</v>
      </c>
      <c r="B14" s="514"/>
      <c r="C14" s="514"/>
      <c r="D14" s="514"/>
      <c r="E14" s="514"/>
      <c r="F14" s="514"/>
      <c r="G14" s="514"/>
      <c r="H14" s="514"/>
      <c r="I14" s="514"/>
      <c r="J14" s="227"/>
      <c r="K14"/>
    </row>
    <row r="15" spans="1:11" x14ac:dyDescent="0.2">
      <c r="A15" s="216">
        <v>1</v>
      </c>
      <c r="B15" s="477" t="s">
        <v>9</v>
      </c>
      <c r="C15" s="477"/>
      <c r="D15" s="477"/>
      <c r="E15" s="477"/>
      <c r="F15" s="477"/>
      <c r="G15" s="477"/>
      <c r="H15" s="477"/>
      <c r="I15" s="515" t="s">
        <v>265</v>
      </c>
      <c r="J15" s="515"/>
      <c r="K15" s="515"/>
    </row>
    <row r="16" spans="1:11" x14ac:dyDescent="0.2">
      <c r="A16" s="216">
        <v>2</v>
      </c>
      <c r="B16" s="501" t="s">
        <v>70</v>
      </c>
      <c r="C16" s="501"/>
      <c r="D16" s="501"/>
      <c r="E16" s="501"/>
      <c r="F16" s="501"/>
      <c r="G16" s="501"/>
      <c r="H16" s="501"/>
      <c r="I16" s="216"/>
      <c r="J16" s="67"/>
      <c r="K16" s="67"/>
    </row>
    <row r="17" spans="1:12" x14ac:dyDescent="0.2">
      <c r="A17" s="216">
        <v>3</v>
      </c>
      <c r="B17" s="477" t="s">
        <v>8</v>
      </c>
      <c r="C17" s="477"/>
      <c r="D17" s="477"/>
      <c r="E17" s="477"/>
      <c r="F17" s="477"/>
      <c r="G17" s="477"/>
      <c r="H17" s="477"/>
      <c r="I17" s="58">
        <v>1542.87</v>
      </c>
      <c r="J17" s="67">
        <v>1883.44</v>
      </c>
      <c r="K17" s="207">
        <v>2686.77</v>
      </c>
      <c r="L17" s="206"/>
    </row>
    <row r="18" spans="1:12" x14ac:dyDescent="0.2">
      <c r="A18" s="216">
        <v>4</v>
      </c>
      <c r="B18" s="501" t="s">
        <v>7</v>
      </c>
      <c r="C18" s="477"/>
      <c r="D18" s="477"/>
      <c r="E18" s="477"/>
      <c r="F18" s="477"/>
      <c r="G18" s="477"/>
      <c r="H18" s="477"/>
      <c r="I18" s="228" t="s">
        <v>288</v>
      </c>
      <c r="J18" s="69" t="s">
        <v>139</v>
      </c>
      <c r="K18" s="69" t="s">
        <v>126</v>
      </c>
    </row>
    <row r="19" spans="1:12" ht="25.5" x14ac:dyDescent="0.2">
      <c r="A19" s="216">
        <v>5</v>
      </c>
      <c r="B19" s="477" t="s">
        <v>6</v>
      </c>
      <c r="C19" s="477"/>
      <c r="D19" s="477"/>
      <c r="E19" s="477"/>
      <c r="F19" s="477"/>
      <c r="G19" s="477"/>
      <c r="H19" s="477"/>
      <c r="I19" s="208" t="s">
        <v>286</v>
      </c>
      <c r="J19" s="208" t="s">
        <v>286</v>
      </c>
      <c r="K19" s="209" t="s">
        <v>287</v>
      </c>
    </row>
    <row r="20" spans="1:12" x14ac:dyDescent="0.2">
      <c r="A20" s="512"/>
      <c r="B20" s="512"/>
      <c r="C20" s="512"/>
      <c r="D20" s="512"/>
      <c r="E20" s="512"/>
      <c r="F20" s="512"/>
      <c r="G20" s="512"/>
      <c r="H20" s="512"/>
      <c r="I20" s="512"/>
    </row>
    <row r="21" spans="1:12" x14ac:dyDescent="0.2">
      <c r="A21" s="496" t="s">
        <v>30</v>
      </c>
      <c r="B21" s="497"/>
      <c r="C21" s="497"/>
      <c r="D21" s="497"/>
      <c r="E21" s="497"/>
      <c r="F21" s="497"/>
      <c r="G21" s="497"/>
      <c r="H21" s="497"/>
      <c r="I21" s="497"/>
      <c r="J21" s="497"/>
      <c r="K21" s="224"/>
    </row>
    <row r="22" spans="1:12" ht="38.25" x14ac:dyDescent="0.2">
      <c r="A22" s="218">
        <v>1</v>
      </c>
      <c r="B22" s="408" t="s">
        <v>18</v>
      </c>
      <c r="C22" s="408"/>
      <c r="D22" s="408"/>
      <c r="E22" s="408"/>
      <c r="F22" s="408"/>
      <c r="G22" s="408"/>
      <c r="H22" s="218" t="s">
        <v>3</v>
      </c>
      <c r="I22" s="73" t="s">
        <v>289</v>
      </c>
      <c r="J22" s="73" t="s">
        <v>140</v>
      </c>
      <c r="K22" s="73" t="s">
        <v>137</v>
      </c>
    </row>
    <row r="23" spans="1:12" x14ac:dyDescent="0.2">
      <c r="A23" s="218" t="s">
        <v>10</v>
      </c>
      <c r="B23" s="487" t="s">
        <v>51</v>
      </c>
      <c r="C23" s="501"/>
      <c r="D23" s="501"/>
      <c r="E23" s="501"/>
      <c r="F23" s="501"/>
      <c r="G23" s="501"/>
      <c r="H23" s="223"/>
      <c r="I23" s="67">
        <f>I17</f>
        <v>1542.87</v>
      </c>
      <c r="J23" s="67">
        <f>J17</f>
        <v>1883.44</v>
      </c>
      <c r="K23" s="67">
        <f>K17</f>
        <v>2686.77</v>
      </c>
    </row>
    <row r="24" spans="1:12" x14ac:dyDescent="0.2">
      <c r="A24" s="218" t="s">
        <v>11</v>
      </c>
      <c r="B24" s="487" t="s">
        <v>71</v>
      </c>
      <c r="C24" s="501"/>
      <c r="D24" s="501"/>
      <c r="E24" s="501"/>
      <c r="F24" s="501"/>
      <c r="G24" s="501"/>
      <c r="H24" s="63"/>
      <c r="I24" s="67">
        <v>0</v>
      </c>
      <c r="J24" s="67">
        <v>0</v>
      </c>
      <c r="K24" s="67">
        <v>0</v>
      </c>
    </row>
    <row r="25" spans="1:12" x14ac:dyDescent="0.2">
      <c r="A25" s="218" t="s">
        <v>12</v>
      </c>
      <c r="B25" s="195" t="s">
        <v>272</v>
      </c>
      <c r="C25" s="196"/>
      <c r="D25" s="196"/>
      <c r="E25" s="196"/>
      <c r="F25" s="199" t="s">
        <v>280</v>
      </c>
      <c r="G25" s="197">
        <v>1212</v>
      </c>
      <c r="H25" s="200">
        <v>0.4</v>
      </c>
      <c r="I25" s="67">
        <f>G25*H25</f>
        <v>484.8</v>
      </c>
      <c r="J25" s="67">
        <v>0</v>
      </c>
      <c r="K25" s="67">
        <v>0</v>
      </c>
    </row>
    <row r="26" spans="1:12" x14ac:dyDescent="0.2">
      <c r="A26" s="218" t="s">
        <v>13</v>
      </c>
      <c r="B26" s="501" t="s">
        <v>2</v>
      </c>
      <c r="C26" s="501"/>
      <c r="D26" s="501"/>
      <c r="E26" s="501"/>
      <c r="F26" s="501"/>
      <c r="G26" s="501"/>
      <c r="H26" s="2"/>
      <c r="I26" s="67">
        <v>0</v>
      </c>
      <c r="J26" s="67">
        <v>0</v>
      </c>
      <c r="K26" s="67">
        <v>0</v>
      </c>
    </row>
    <row r="27" spans="1:12" x14ac:dyDescent="0.2">
      <c r="A27" s="47" t="s">
        <v>14</v>
      </c>
      <c r="B27" s="501" t="s">
        <v>72</v>
      </c>
      <c r="C27" s="501"/>
      <c r="D27" s="501"/>
      <c r="E27" s="501"/>
      <c r="F27" s="501"/>
      <c r="G27" s="501"/>
      <c r="H27" s="29"/>
      <c r="I27" s="67">
        <v>0</v>
      </c>
      <c r="J27" s="67">
        <v>0</v>
      </c>
      <c r="K27" s="67">
        <v>0</v>
      </c>
    </row>
    <row r="28" spans="1:12" x14ac:dyDescent="0.2">
      <c r="A28" s="218" t="s">
        <v>15</v>
      </c>
      <c r="B28" s="487" t="s">
        <v>73</v>
      </c>
      <c r="C28" s="501"/>
      <c r="D28" s="501"/>
      <c r="E28" s="501"/>
      <c r="F28" s="501"/>
      <c r="G28" s="501"/>
      <c r="H28" s="29"/>
      <c r="I28" s="67">
        <v>0</v>
      </c>
      <c r="J28" s="67">
        <v>0</v>
      </c>
      <c r="K28" s="67">
        <v>0</v>
      </c>
    </row>
    <row r="29" spans="1:12" x14ac:dyDescent="0.2">
      <c r="A29" s="47" t="s">
        <v>16</v>
      </c>
      <c r="B29" s="487" t="s">
        <v>4</v>
      </c>
      <c r="C29" s="501"/>
      <c r="D29" s="501"/>
      <c r="E29" s="501"/>
      <c r="F29" s="501"/>
      <c r="G29" s="501"/>
      <c r="H29" s="2"/>
      <c r="I29" s="67">
        <v>0</v>
      </c>
      <c r="J29" s="67">
        <v>0</v>
      </c>
      <c r="K29" s="67">
        <v>0</v>
      </c>
    </row>
    <row r="30" spans="1:12" x14ac:dyDescent="0.2">
      <c r="A30" s="408" t="s">
        <v>98</v>
      </c>
      <c r="B30" s="408"/>
      <c r="C30" s="408"/>
      <c r="D30" s="408"/>
      <c r="E30" s="408"/>
      <c r="F30" s="408"/>
      <c r="G30" s="408"/>
      <c r="H30" s="408"/>
      <c r="I30" s="75">
        <f>TRUNC(SUM(I23:I29),2)</f>
        <v>2027.67</v>
      </c>
      <c r="J30" s="75">
        <f>TRUNC(SUM(J23:J29),2)</f>
        <v>1883.44</v>
      </c>
      <c r="K30" s="75">
        <f>TRUNC(SUM(K23:K29),2)</f>
        <v>2686.77</v>
      </c>
    </row>
    <row r="31" spans="1:12" x14ac:dyDescent="0.2">
      <c r="A31" s="229"/>
      <c r="B31" s="229"/>
      <c r="C31" s="229"/>
      <c r="D31" s="229"/>
      <c r="E31" s="229"/>
      <c r="F31" s="229"/>
      <c r="G31" s="229"/>
      <c r="H31" s="229"/>
      <c r="I31" s="4"/>
      <c r="J31" s="62"/>
    </row>
    <row r="32" spans="1:12" x14ac:dyDescent="0.2">
      <c r="A32" s="496" t="s">
        <v>74</v>
      </c>
      <c r="B32" s="497"/>
      <c r="C32" s="497"/>
      <c r="D32" s="497"/>
      <c r="E32" s="497"/>
      <c r="F32" s="497"/>
      <c r="G32" s="497"/>
      <c r="H32" s="497"/>
      <c r="I32" s="497"/>
      <c r="J32" s="497"/>
      <c r="K32" s="224"/>
    </row>
    <row r="33" spans="1:13" ht="38.25" x14ac:dyDescent="0.2">
      <c r="A33" s="408" t="s">
        <v>88</v>
      </c>
      <c r="B33" s="408"/>
      <c r="C33" s="408"/>
      <c r="D33" s="408"/>
      <c r="E33" s="408"/>
      <c r="F33" s="408"/>
      <c r="G33" s="408"/>
      <c r="H33" s="218" t="s">
        <v>3</v>
      </c>
      <c r="I33" s="74" t="str">
        <f>I22</f>
        <v>VALOR (R$) MENSAL  1 Coletor</v>
      </c>
      <c r="J33" s="74" t="str">
        <f>J22</f>
        <v>VALOR (R$) MENSAL 1 OPERADOR</v>
      </c>
      <c r="K33" s="73" t="str">
        <f>K22</f>
        <v>VALOR (R$) MENSAL 1 MOTORISTA</v>
      </c>
    </row>
    <row r="34" spans="1:13" x14ac:dyDescent="0.2">
      <c r="A34" s="218" t="s">
        <v>10</v>
      </c>
      <c r="B34" s="487" t="s">
        <v>76</v>
      </c>
      <c r="C34" s="501"/>
      <c r="D34" s="501"/>
      <c r="E34" s="501"/>
      <c r="F34" s="501"/>
      <c r="G34" s="501"/>
      <c r="H34" s="1">
        <v>8.3299999999999999E-2</v>
      </c>
      <c r="I34" s="54">
        <f>$I$30*H34</f>
        <v>168.904911</v>
      </c>
      <c r="J34" s="54">
        <f>$J$30*H34</f>
        <v>156.89055200000001</v>
      </c>
      <c r="K34" s="54">
        <f>$K$30*H34</f>
        <v>223.807941</v>
      </c>
    </row>
    <row r="35" spans="1:13" x14ac:dyDescent="0.2">
      <c r="A35" s="218" t="s">
        <v>11</v>
      </c>
      <c r="B35" s="501" t="s">
        <v>123</v>
      </c>
      <c r="C35" s="501"/>
      <c r="D35" s="501"/>
      <c r="E35" s="501"/>
      <c r="F35" s="501"/>
      <c r="G35" s="501"/>
      <c r="H35" s="48">
        <v>2.7799999999999998E-2</v>
      </c>
      <c r="I35" s="54">
        <f>H35*I30</f>
        <v>56.369225999999998</v>
      </c>
      <c r="J35" s="54">
        <f>$J$30*H35</f>
        <v>52.359631999999998</v>
      </c>
      <c r="K35" s="54">
        <f>$K$30*H35</f>
        <v>74.692205999999999</v>
      </c>
    </row>
    <row r="36" spans="1:13" x14ac:dyDescent="0.2">
      <c r="A36" s="218"/>
      <c r="B36" s="398" t="s">
        <v>153</v>
      </c>
      <c r="C36" s="398"/>
      <c r="D36" s="398"/>
      <c r="E36" s="398"/>
      <c r="F36" s="398"/>
      <c r="G36" s="398"/>
      <c r="H36" s="6">
        <f>TRUNC(SUM(H34:H35),4)</f>
        <v>0.1111</v>
      </c>
      <c r="I36" s="53">
        <f>TRUNC(SUM(I34:I35),2)</f>
        <v>225.27</v>
      </c>
      <c r="J36" s="53">
        <f>TRUNC(SUM(J34:J35),2)</f>
        <v>209.25</v>
      </c>
      <c r="K36" s="53">
        <f>TRUNC(SUM(K34:K35),2)</f>
        <v>298.5</v>
      </c>
      <c r="L36" s="60"/>
    </row>
    <row r="37" spans="1:13" x14ac:dyDescent="0.2">
      <c r="A37" s="229" t="s">
        <v>12</v>
      </c>
      <c r="B37" s="506" t="s">
        <v>290</v>
      </c>
      <c r="C37" s="507"/>
      <c r="D37" s="507"/>
      <c r="E37" s="507"/>
      <c r="F37" s="507"/>
      <c r="G37" s="508"/>
      <c r="H37" s="234">
        <v>4.0899999999999999E-2</v>
      </c>
      <c r="I37" s="49">
        <f>I30*$H$37</f>
        <v>82.931702999999999</v>
      </c>
      <c r="J37" s="49">
        <f>J30*$H$37</f>
        <v>77.032696000000001</v>
      </c>
      <c r="K37" s="49">
        <f>K30*$H$37</f>
        <v>109.888893</v>
      </c>
      <c r="L37" s="60"/>
    </row>
    <row r="38" spans="1:13" x14ac:dyDescent="0.2">
      <c r="A38" s="509" t="s">
        <v>77</v>
      </c>
      <c r="B38" s="509"/>
      <c r="C38" s="509"/>
      <c r="D38" s="509"/>
      <c r="E38" s="509"/>
      <c r="F38" s="509"/>
      <c r="G38" s="509"/>
      <c r="H38" s="235">
        <f>H36+H37</f>
        <v>0.152</v>
      </c>
      <c r="I38" s="233">
        <f>I36+I37</f>
        <v>308.20170300000001</v>
      </c>
      <c r="J38" s="233">
        <f t="shared" ref="J38:K38" si="0">J36+J37</f>
        <v>286.28269599999999</v>
      </c>
      <c r="K38" s="233">
        <f t="shared" si="0"/>
        <v>408.388893</v>
      </c>
      <c r="L38" s="60"/>
      <c r="M38" s="236"/>
    </row>
    <row r="39" spans="1:13" x14ac:dyDescent="0.2">
      <c r="J39" s="62"/>
      <c r="K39" s="62"/>
      <c r="L39" s="60"/>
    </row>
    <row r="40" spans="1:13" ht="38.25" x14ac:dyDescent="0.2">
      <c r="A40" s="408" t="s">
        <v>89</v>
      </c>
      <c r="B40" s="408"/>
      <c r="C40" s="408"/>
      <c r="D40" s="408"/>
      <c r="E40" s="408"/>
      <c r="F40" s="408"/>
      <c r="G40" s="408"/>
      <c r="H40" s="218" t="s">
        <v>3</v>
      </c>
      <c r="I40" s="74" t="str">
        <f>I33</f>
        <v>VALOR (R$) MENSAL  1 Coletor</v>
      </c>
      <c r="J40" s="74" t="str">
        <f>J33</f>
        <v>VALOR (R$) MENSAL 1 OPERADOR</v>
      </c>
      <c r="K40" s="73" t="str">
        <f>K33</f>
        <v>VALOR (R$) MENSAL 1 MOTORISTA</v>
      </c>
    </row>
    <row r="41" spans="1:13" x14ac:dyDescent="0.2">
      <c r="A41" s="218" t="s">
        <v>10</v>
      </c>
      <c r="B41" s="487" t="s">
        <v>80</v>
      </c>
      <c r="C41" s="501"/>
      <c r="D41" s="501"/>
      <c r="E41" s="501"/>
      <c r="F41" s="501"/>
      <c r="G41" s="501"/>
      <c r="H41" s="1">
        <v>0.2</v>
      </c>
      <c r="I41" s="54">
        <f>H41*I$30</f>
        <v>405.53400000000005</v>
      </c>
      <c r="J41" s="54">
        <f>H41*J$30</f>
        <v>376.68800000000005</v>
      </c>
      <c r="K41" s="54">
        <f>H41*K$30</f>
        <v>537.35400000000004</v>
      </c>
    </row>
    <row r="42" spans="1:13" x14ac:dyDescent="0.2">
      <c r="A42" s="218" t="s">
        <v>11</v>
      </c>
      <c r="B42" s="487" t="s">
        <v>81</v>
      </c>
      <c r="C42" s="501"/>
      <c r="D42" s="501"/>
      <c r="E42" s="501"/>
      <c r="F42" s="501"/>
      <c r="G42" s="501"/>
      <c r="H42" s="1">
        <v>2.5000000000000001E-2</v>
      </c>
      <c r="I42" s="54">
        <f t="shared" ref="I42:I47" si="1">H42*I$30</f>
        <v>50.691750000000006</v>
      </c>
      <c r="J42" s="54">
        <f t="shared" ref="J42:J48" si="2">H42*J$30</f>
        <v>47.086000000000006</v>
      </c>
      <c r="K42" s="54">
        <f t="shared" ref="K42:K48" si="3">H42*K$30</f>
        <v>67.169250000000005</v>
      </c>
    </row>
    <row r="43" spans="1:13" x14ac:dyDescent="0.2">
      <c r="A43" s="218" t="s">
        <v>12</v>
      </c>
      <c r="B43" s="487" t="s">
        <v>82</v>
      </c>
      <c r="C43" s="501"/>
      <c r="D43" s="501"/>
      <c r="E43" s="501"/>
      <c r="F43" s="501"/>
      <c r="G43" s="501"/>
      <c r="H43" s="36">
        <v>0.03</v>
      </c>
      <c r="I43" s="54">
        <f t="shared" si="1"/>
        <v>60.830100000000002</v>
      </c>
      <c r="J43" s="54">
        <f t="shared" si="2"/>
        <v>56.5032</v>
      </c>
      <c r="K43" s="54">
        <f t="shared" si="3"/>
        <v>80.603099999999998</v>
      </c>
    </row>
    <row r="44" spans="1:13" x14ac:dyDescent="0.2">
      <c r="A44" s="218" t="s">
        <v>13</v>
      </c>
      <c r="B44" s="487" t="s">
        <v>79</v>
      </c>
      <c r="C44" s="487"/>
      <c r="D44" s="487"/>
      <c r="E44" s="487"/>
      <c r="F44" s="487"/>
      <c r="G44" s="487"/>
      <c r="H44" s="1">
        <v>1.4999999999999999E-2</v>
      </c>
      <c r="I44" s="54">
        <f t="shared" si="1"/>
        <v>30.415050000000001</v>
      </c>
      <c r="J44" s="54">
        <f t="shared" si="2"/>
        <v>28.2516</v>
      </c>
      <c r="K44" s="54">
        <f t="shared" si="3"/>
        <v>40.301549999999999</v>
      </c>
    </row>
    <row r="45" spans="1:13" x14ac:dyDescent="0.2">
      <c r="A45" s="218" t="s">
        <v>14</v>
      </c>
      <c r="B45" s="487" t="s">
        <v>83</v>
      </c>
      <c r="C45" s="501"/>
      <c r="D45" s="501"/>
      <c r="E45" s="501"/>
      <c r="F45" s="501"/>
      <c r="G45" s="501"/>
      <c r="H45" s="1">
        <v>0.01</v>
      </c>
      <c r="I45" s="54">
        <f t="shared" si="1"/>
        <v>20.276700000000002</v>
      </c>
      <c r="J45" s="54">
        <f t="shared" si="2"/>
        <v>18.834400000000002</v>
      </c>
      <c r="K45" s="54">
        <f t="shared" si="3"/>
        <v>26.867699999999999</v>
      </c>
    </row>
    <row r="46" spans="1:13" x14ac:dyDescent="0.2">
      <c r="A46" s="218" t="s">
        <v>15</v>
      </c>
      <c r="B46" s="487" t="s">
        <v>84</v>
      </c>
      <c r="C46" s="501"/>
      <c r="D46" s="501"/>
      <c r="E46" s="501"/>
      <c r="F46" s="501"/>
      <c r="G46" s="501"/>
      <c r="H46" s="1">
        <v>6.0000000000000001E-3</v>
      </c>
      <c r="I46" s="54">
        <f t="shared" si="1"/>
        <v>12.166020000000001</v>
      </c>
      <c r="J46" s="54">
        <f t="shared" si="2"/>
        <v>11.300640000000001</v>
      </c>
      <c r="K46" s="54">
        <f t="shared" si="3"/>
        <v>16.120619999999999</v>
      </c>
    </row>
    <row r="47" spans="1:13" x14ac:dyDescent="0.2">
      <c r="A47" s="218" t="s">
        <v>16</v>
      </c>
      <c r="B47" s="487" t="s">
        <v>85</v>
      </c>
      <c r="C47" s="501"/>
      <c r="D47" s="501"/>
      <c r="E47" s="501"/>
      <c r="F47" s="501"/>
      <c r="G47" s="501"/>
      <c r="H47" s="1">
        <v>2E-3</v>
      </c>
      <c r="I47" s="54">
        <f t="shared" si="1"/>
        <v>4.0553400000000002</v>
      </c>
      <c r="J47" s="54">
        <f t="shared" si="2"/>
        <v>3.76688</v>
      </c>
      <c r="K47" s="54">
        <f t="shared" si="3"/>
        <v>5.3735400000000002</v>
      </c>
    </row>
    <row r="48" spans="1:13" x14ac:dyDescent="0.2">
      <c r="A48" s="218" t="s">
        <v>17</v>
      </c>
      <c r="B48" s="487" t="s">
        <v>86</v>
      </c>
      <c r="C48" s="501"/>
      <c r="D48" s="501"/>
      <c r="E48" s="501"/>
      <c r="F48" s="501"/>
      <c r="G48" s="501"/>
      <c r="H48" s="1">
        <v>0.08</v>
      </c>
      <c r="I48" s="54">
        <f>H48*I$30</f>
        <v>162.21360000000001</v>
      </c>
      <c r="J48" s="54">
        <f t="shared" si="2"/>
        <v>150.67520000000002</v>
      </c>
      <c r="K48" s="54">
        <f t="shared" si="3"/>
        <v>214.94159999999999</v>
      </c>
    </row>
    <row r="49" spans="1:11" x14ac:dyDescent="0.2">
      <c r="A49" s="408" t="s">
        <v>87</v>
      </c>
      <c r="B49" s="408"/>
      <c r="C49" s="408"/>
      <c r="D49" s="408"/>
      <c r="E49" s="408"/>
      <c r="F49" s="408"/>
      <c r="G49" s="408"/>
      <c r="H49" s="6">
        <f>SUM(H41:H48)</f>
        <v>0.36800000000000005</v>
      </c>
      <c r="I49" s="53">
        <f>TRUNC(SUM(I41:I48),2)</f>
        <v>746.18</v>
      </c>
      <c r="J49" s="53">
        <f>TRUNC(SUM(J41:J48),2)</f>
        <v>693.1</v>
      </c>
      <c r="K49" s="53">
        <f>TRUNC(SUM(K41:K48),2)</f>
        <v>988.73</v>
      </c>
    </row>
    <row r="50" spans="1:11" x14ac:dyDescent="0.2">
      <c r="A50" s="509"/>
      <c r="B50" s="509"/>
      <c r="C50" s="509"/>
      <c r="D50" s="509"/>
      <c r="E50" s="509"/>
      <c r="F50" s="509"/>
      <c r="G50" s="509"/>
      <c r="H50" s="509"/>
      <c r="I50" s="510"/>
      <c r="J50" s="62"/>
      <c r="K50" s="62"/>
    </row>
    <row r="51" spans="1:11" ht="38.25" x14ac:dyDescent="0.2">
      <c r="A51" s="408" t="s">
        <v>90</v>
      </c>
      <c r="B51" s="408"/>
      <c r="C51" s="408"/>
      <c r="D51" s="408"/>
      <c r="E51" s="408"/>
      <c r="F51" s="408"/>
      <c r="G51" s="408"/>
      <c r="H51" s="6"/>
      <c r="I51" s="74" t="str">
        <f>I40</f>
        <v>VALOR (R$) MENSAL  1 Coletor</v>
      </c>
      <c r="J51" s="74" t="str">
        <f>J40</f>
        <v>VALOR (R$) MENSAL 1 OPERADOR</v>
      </c>
      <c r="K51" s="73" t="str">
        <f>K40</f>
        <v>VALOR (R$) MENSAL 1 MOTORISTA</v>
      </c>
    </row>
    <row r="52" spans="1:11" x14ac:dyDescent="0.2">
      <c r="A52" s="218" t="s">
        <v>10</v>
      </c>
      <c r="B52" s="498" t="s">
        <v>291</v>
      </c>
      <c r="C52" s="511"/>
      <c r="D52" s="511"/>
      <c r="E52" s="511"/>
      <c r="F52" s="511"/>
      <c r="G52" s="511"/>
      <c r="H52" s="81" t="s">
        <v>0</v>
      </c>
      <c r="I52" s="52">
        <v>0</v>
      </c>
      <c r="J52" s="52">
        <v>0</v>
      </c>
      <c r="K52" s="52">
        <v>0</v>
      </c>
    </row>
    <row r="53" spans="1:11" x14ac:dyDescent="0.2">
      <c r="A53" s="218" t="s">
        <v>11</v>
      </c>
      <c r="B53" s="498" t="s">
        <v>273</v>
      </c>
      <c r="C53" s="511"/>
      <c r="D53" s="511"/>
      <c r="E53" s="511"/>
      <c r="F53" s="511"/>
      <c r="G53" s="511"/>
      <c r="H53" s="69">
        <v>500.85</v>
      </c>
      <c r="I53" s="52">
        <f>H53*0.8*13/12</f>
        <v>434.07000000000011</v>
      </c>
      <c r="J53" s="52">
        <f>H53*0.8*13/12</f>
        <v>434.07000000000011</v>
      </c>
      <c r="K53" s="52">
        <v>0</v>
      </c>
    </row>
    <row r="54" spans="1:11" x14ac:dyDescent="0.2">
      <c r="A54" s="218" t="s">
        <v>12</v>
      </c>
      <c r="B54" s="498" t="s">
        <v>274</v>
      </c>
      <c r="C54" s="511"/>
      <c r="D54" s="511"/>
      <c r="E54" s="511"/>
      <c r="F54" s="511"/>
      <c r="G54" s="511"/>
      <c r="H54" s="69">
        <v>71.5</v>
      </c>
      <c r="I54" s="52">
        <f>H54</f>
        <v>71.5</v>
      </c>
      <c r="J54" s="52">
        <f>H54</f>
        <v>71.5</v>
      </c>
      <c r="K54" s="52">
        <v>0</v>
      </c>
    </row>
    <row r="55" spans="1:11" x14ac:dyDescent="0.2">
      <c r="A55" s="218" t="s">
        <v>13</v>
      </c>
      <c r="B55" s="498" t="s">
        <v>275</v>
      </c>
      <c r="C55" s="511"/>
      <c r="D55" s="511"/>
      <c r="E55" s="511"/>
      <c r="F55" s="511"/>
      <c r="G55" s="511"/>
      <c r="H55" s="69">
        <v>23.5</v>
      </c>
      <c r="I55" s="52">
        <f t="shared" ref="I55:I56" si="4">H55</f>
        <v>23.5</v>
      </c>
      <c r="J55" s="52">
        <f t="shared" ref="J55:J56" si="5">H55</f>
        <v>23.5</v>
      </c>
      <c r="K55" s="52">
        <v>0</v>
      </c>
    </row>
    <row r="56" spans="1:11" x14ac:dyDescent="0.2">
      <c r="A56" s="218" t="s">
        <v>14</v>
      </c>
      <c r="B56" s="498" t="s">
        <v>276</v>
      </c>
      <c r="C56" s="511"/>
      <c r="D56" s="511"/>
      <c r="E56" s="511"/>
      <c r="F56" s="511"/>
      <c r="G56" s="511"/>
      <c r="H56" s="69">
        <v>23.5</v>
      </c>
      <c r="I56" s="52">
        <f t="shared" si="4"/>
        <v>23.5</v>
      </c>
      <c r="J56" s="52">
        <f t="shared" si="5"/>
        <v>23.5</v>
      </c>
      <c r="K56" s="52">
        <v>0</v>
      </c>
    </row>
    <row r="57" spans="1:11" x14ac:dyDescent="0.2">
      <c r="A57" s="218" t="s">
        <v>15</v>
      </c>
      <c r="B57" s="498" t="s">
        <v>266</v>
      </c>
      <c r="C57" s="511"/>
      <c r="D57" s="511"/>
      <c r="E57" s="511"/>
      <c r="F57" s="511"/>
      <c r="G57" s="511"/>
      <c r="H57" s="81" t="s">
        <v>0</v>
      </c>
      <c r="I57" s="52">
        <v>0</v>
      </c>
      <c r="J57" s="52">
        <v>0</v>
      </c>
      <c r="K57" s="52">
        <v>50</v>
      </c>
    </row>
    <row r="58" spans="1:11" x14ac:dyDescent="0.2">
      <c r="A58" s="408" t="s">
        <v>91</v>
      </c>
      <c r="B58" s="408"/>
      <c r="C58" s="408"/>
      <c r="D58" s="408"/>
      <c r="E58" s="408"/>
      <c r="F58" s="408"/>
      <c r="G58" s="408"/>
      <c r="H58" s="408"/>
      <c r="I58" s="53">
        <f>TRUNC(SUM(I52:I57),2)</f>
        <v>552.57000000000005</v>
      </c>
      <c r="J58" s="53">
        <f>TRUNC(SUM(J52:J57),2)</f>
        <v>552.57000000000005</v>
      </c>
      <c r="K58" s="53">
        <f>TRUNC(SUM(K52:K57),2)</f>
        <v>50</v>
      </c>
    </row>
    <row r="59" spans="1:11" x14ac:dyDescent="0.2">
      <c r="A59" s="509"/>
      <c r="B59" s="509"/>
      <c r="C59" s="509"/>
      <c r="D59" s="509"/>
      <c r="E59" s="509"/>
      <c r="F59" s="509"/>
      <c r="G59" s="509"/>
      <c r="H59" s="509"/>
      <c r="I59" s="510"/>
      <c r="J59" s="62"/>
      <c r="K59" s="62"/>
    </row>
    <row r="60" spans="1:11" x14ac:dyDescent="0.2">
      <c r="A60" s="480" t="s">
        <v>92</v>
      </c>
      <c r="B60" s="481"/>
      <c r="C60" s="481"/>
      <c r="D60" s="481"/>
      <c r="E60" s="481"/>
      <c r="F60" s="481"/>
      <c r="G60" s="481"/>
      <c r="H60" s="481"/>
      <c r="I60" s="481"/>
      <c r="J60" s="481"/>
      <c r="K60" s="221"/>
    </row>
    <row r="61" spans="1:11" ht="38.25" x14ac:dyDescent="0.2">
      <c r="A61" s="408" t="s">
        <v>96</v>
      </c>
      <c r="B61" s="408"/>
      <c r="C61" s="408"/>
      <c r="D61" s="408"/>
      <c r="E61" s="408"/>
      <c r="F61" s="408"/>
      <c r="G61" s="408"/>
      <c r="H61" s="408"/>
      <c r="I61" s="74" t="str">
        <f>I51</f>
        <v>VALOR (R$) MENSAL  1 Coletor</v>
      </c>
      <c r="J61" s="74" t="str">
        <f>J51</f>
        <v>VALOR (R$) MENSAL 1 OPERADOR</v>
      </c>
      <c r="K61" s="73" t="str">
        <f>K51</f>
        <v>VALOR (R$) MENSAL 1 MOTORISTA</v>
      </c>
    </row>
    <row r="62" spans="1:11" x14ac:dyDescent="0.2">
      <c r="A62" s="218" t="s">
        <v>93</v>
      </c>
      <c r="B62" s="487" t="s">
        <v>75</v>
      </c>
      <c r="C62" s="487"/>
      <c r="D62" s="487"/>
      <c r="E62" s="487"/>
      <c r="F62" s="487"/>
      <c r="G62" s="487"/>
      <c r="H62" s="487"/>
      <c r="I62" s="67">
        <f>I38</f>
        <v>308.20170300000001</v>
      </c>
      <c r="J62" s="67">
        <f t="shared" ref="J62:K62" si="6">J38</f>
        <v>286.28269599999999</v>
      </c>
      <c r="K62" s="67">
        <f t="shared" si="6"/>
        <v>408.388893</v>
      </c>
    </row>
    <row r="63" spans="1:11" x14ac:dyDescent="0.2">
      <c r="A63" s="47" t="s">
        <v>94</v>
      </c>
      <c r="B63" s="487" t="s">
        <v>78</v>
      </c>
      <c r="C63" s="487"/>
      <c r="D63" s="487"/>
      <c r="E63" s="487"/>
      <c r="F63" s="487"/>
      <c r="G63" s="487"/>
      <c r="H63" s="487"/>
      <c r="I63" s="76">
        <f>I49</f>
        <v>746.18</v>
      </c>
      <c r="J63" s="76">
        <f>J49</f>
        <v>693.1</v>
      </c>
      <c r="K63" s="76">
        <f>K49</f>
        <v>988.73</v>
      </c>
    </row>
    <row r="64" spans="1:11" x14ac:dyDescent="0.2">
      <c r="A64" s="47" t="s">
        <v>95</v>
      </c>
      <c r="B64" s="487" t="s">
        <v>97</v>
      </c>
      <c r="C64" s="487"/>
      <c r="D64" s="487"/>
      <c r="E64" s="487"/>
      <c r="F64" s="487"/>
      <c r="G64" s="487"/>
      <c r="H64" s="487"/>
      <c r="I64" s="76">
        <f>I58</f>
        <v>552.57000000000005</v>
      </c>
      <c r="J64" s="76">
        <f>J58</f>
        <v>552.57000000000005</v>
      </c>
      <c r="K64" s="76">
        <f>K58</f>
        <v>50</v>
      </c>
    </row>
    <row r="65" spans="1:11" x14ac:dyDescent="0.2">
      <c r="A65" s="408" t="s">
        <v>99</v>
      </c>
      <c r="B65" s="408"/>
      <c r="C65" s="408"/>
      <c r="D65" s="408"/>
      <c r="E65" s="408"/>
      <c r="F65" s="408"/>
      <c r="G65" s="408"/>
      <c r="H65" s="408"/>
      <c r="I65" s="66">
        <f>TRUNC(SUM(I62:I64),2)</f>
        <v>1606.95</v>
      </c>
      <c r="J65" s="66">
        <f>TRUNC(SUM(J62:J64),2)</f>
        <v>1531.95</v>
      </c>
      <c r="K65" s="66">
        <f>TRUNC(SUM(K62:K64),2)</f>
        <v>1447.11</v>
      </c>
    </row>
    <row r="66" spans="1:11" x14ac:dyDescent="0.2">
      <c r="A66" s="491"/>
      <c r="B66" s="492"/>
      <c r="C66" s="492"/>
      <c r="D66" s="492"/>
      <c r="E66" s="492"/>
      <c r="F66" s="492"/>
      <c r="G66" s="492"/>
      <c r="H66" s="492"/>
      <c r="I66" s="492"/>
      <c r="J66" s="62"/>
      <c r="K66" s="62"/>
    </row>
    <row r="67" spans="1:11" x14ac:dyDescent="0.2">
      <c r="A67" s="496" t="s">
        <v>100</v>
      </c>
      <c r="B67" s="497"/>
      <c r="C67" s="497"/>
      <c r="D67" s="497"/>
      <c r="E67" s="497"/>
      <c r="F67" s="497"/>
      <c r="G67" s="497"/>
      <c r="H67" s="497"/>
      <c r="I67" s="497"/>
      <c r="J67" s="497"/>
      <c r="K67" s="224"/>
    </row>
    <row r="68" spans="1:11" ht="38.25" x14ac:dyDescent="0.2">
      <c r="A68" s="218">
        <v>3</v>
      </c>
      <c r="B68" s="408" t="s">
        <v>101</v>
      </c>
      <c r="C68" s="408"/>
      <c r="D68" s="408"/>
      <c r="E68" s="408"/>
      <c r="F68" s="408"/>
      <c r="G68" s="408"/>
      <c r="H68" s="218" t="s">
        <v>3</v>
      </c>
      <c r="I68" s="74" t="str">
        <f>I61</f>
        <v>VALOR (R$) MENSAL  1 Coletor</v>
      </c>
      <c r="J68" s="74" t="str">
        <f>J61</f>
        <v>VALOR (R$) MENSAL 1 OPERADOR</v>
      </c>
      <c r="K68" s="73" t="str">
        <f>K61</f>
        <v>VALOR (R$) MENSAL 1 MOTORISTA</v>
      </c>
    </row>
    <row r="69" spans="1:11" x14ac:dyDescent="0.2">
      <c r="A69" s="218" t="s">
        <v>10</v>
      </c>
      <c r="B69" s="504" t="s">
        <v>104</v>
      </c>
      <c r="C69" s="505"/>
      <c r="D69" s="505"/>
      <c r="E69" s="505"/>
      <c r="F69" s="505"/>
      <c r="G69" s="505"/>
      <c r="H69" s="34">
        <v>4.1999999999999997E-3</v>
      </c>
      <c r="I69" s="50">
        <f>I$30*H69</f>
        <v>8.5162139999999997</v>
      </c>
      <c r="J69" s="50">
        <f>J$30*H69</f>
        <v>7.9104479999999997</v>
      </c>
      <c r="K69" s="50">
        <f>K$30*H69</f>
        <v>11.284433999999999</v>
      </c>
    </row>
    <row r="70" spans="1:11" x14ac:dyDescent="0.2">
      <c r="A70" s="218" t="s">
        <v>11</v>
      </c>
      <c r="B70" s="487" t="s">
        <v>103</v>
      </c>
      <c r="C70" s="487"/>
      <c r="D70" s="487"/>
      <c r="E70" s="487"/>
      <c r="F70" s="487"/>
      <c r="G70" s="487"/>
      <c r="H70" s="34">
        <v>2.9999999999999997E-4</v>
      </c>
      <c r="I70" s="50">
        <f t="shared" ref="I70:I74" si="7">I$30*H70</f>
        <v>0.60830099999999998</v>
      </c>
      <c r="J70" s="50">
        <f t="shared" ref="J70:J74" si="8">J$30*H70</f>
        <v>0.56503199999999998</v>
      </c>
      <c r="K70" s="50">
        <f t="shared" ref="K70:K74" si="9">K$30*H70</f>
        <v>0.80603099999999994</v>
      </c>
    </row>
    <row r="71" spans="1:11" x14ac:dyDescent="0.2">
      <c r="A71" s="218" t="s">
        <v>12</v>
      </c>
      <c r="B71" s="504" t="s">
        <v>277</v>
      </c>
      <c r="C71" s="505"/>
      <c r="D71" s="505"/>
      <c r="E71" s="505"/>
      <c r="F71" s="505"/>
      <c r="G71" s="505"/>
      <c r="H71" s="198">
        <v>2.0000000000000001E-4</v>
      </c>
      <c r="I71" s="50">
        <f t="shared" si="7"/>
        <v>0.40553400000000006</v>
      </c>
      <c r="J71" s="50">
        <f t="shared" si="8"/>
        <v>0.37668800000000002</v>
      </c>
      <c r="K71" s="50">
        <f t="shared" si="9"/>
        <v>0.537354</v>
      </c>
    </row>
    <row r="72" spans="1:11" x14ac:dyDescent="0.2">
      <c r="A72" s="218" t="s">
        <v>13</v>
      </c>
      <c r="B72" s="487" t="s">
        <v>102</v>
      </c>
      <c r="C72" s="487"/>
      <c r="D72" s="487"/>
      <c r="E72" s="487"/>
      <c r="F72" s="487"/>
      <c r="G72" s="487"/>
      <c r="H72" s="1">
        <v>1.9400000000000001E-2</v>
      </c>
      <c r="I72" s="50">
        <f t="shared" si="7"/>
        <v>39.336798000000002</v>
      </c>
      <c r="J72" s="50">
        <f t="shared" si="8"/>
        <v>36.538736</v>
      </c>
      <c r="K72" s="50">
        <f t="shared" si="9"/>
        <v>52.123338000000004</v>
      </c>
    </row>
    <row r="73" spans="1:11" x14ac:dyDescent="0.2">
      <c r="A73" s="218" t="s">
        <v>14</v>
      </c>
      <c r="B73" s="487" t="s">
        <v>105</v>
      </c>
      <c r="C73" s="487"/>
      <c r="D73" s="487"/>
      <c r="E73" s="487"/>
      <c r="F73" s="487"/>
      <c r="G73" s="487"/>
      <c r="H73" s="48">
        <v>7.7000000000000002E-3</v>
      </c>
      <c r="I73" s="50">
        <f>I$30*H73</f>
        <v>15.613059000000002</v>
      </c>
      <c r="J73" s="50">
        <f t="shared" si="8"/>
        <v>14.502488000000001</v>
      </c>
      <c r="K73" s="50">
        <f t="shared" si="9"/>
        <v>20.688129</v>
      </c>
    </row>
    <row r="74" spans="1:11" x14ac:dyDescent="0.2">
      <c r="A74" s="218" t="s">
        <v>15</v>
      </c>
      <c r="B74" s="504" t="s">
        <v>278</v>
      </c>
      <c r="C74" s="504"/>
      <c r="D74" s="504"/>
      <c r="E74" s="504"/>
      <c r="F74" s="504"/>
      <c r="G74" s="504"/>
      <c r="H74" s="35">
        <v>3.73E-2</v>
      </c>
      <c r="I74" s="50">
        <f t="shared" si="7"/>
        <v>75.632091000000003</v>
      </c>
      <c r="J74" s="50">
        <f t="shared" si="8"/>
        <v>70.252312000000003</v>
      </c>
      <c r="K74" s="50">
        <f t="shared" si="9"/>
        <v>100.216521</v>
      </c>
    </row>
    <row r="75" spans="1:11" x14ac:dyDescent="0.2">
      <c r="A75" s="408" t="s">
        <v>106</v>
      </c>
      <c r="B75" s="408"/>
      <c r="C75" s="408"/>
      <c r="D75" s="408"/>
      <c r="E75" s="408"/>
      <c r="F75" s="408"/>
      <c r="G75" s="408"/>
      <c r="H75" s="6">
        <f>TRUNC(SUM(H69:H74),4)</f>
        <v>6.9099999999999995E-2</v>
      </c>
      <c r="I75" s="53">
        <f>TRUNC(SUM(I69:I74),2)</f>
        <v>140.11000000000001</v>
      </c>
      <c r="J75" s="53">
        <f>TRUNC(SUM(J69:J74),2)</f>
        <v>130.13999999999999</v>
      </c>
      <c r="K75" s="53">
        <f>TRUNC(SUM(K69:K74),2)</f>
        <v>185.65</v>
      </c>
    </row>
    <row r="76" spans="1:11" x14ac:dyDescent="0.2">
      <c r="A76" s="448"/>
      <c r="B76" s="478"/>
      <c r="C76" s="478"/>
      <c r="D76" s="478"/>
      <c r="E76" s="478"/>
      <c r="F76" s="478"/>
      <c r="G76" s="478"/>
      <c r="H76" s="478"/>
      <c r="I76" s="478"/>
      <c r="J76" s="62"/>
      <c r="K76" s="62"/>
    </row>
    <row r="77" spans="1:11" x14ac:dyDescent="0.2">
      <c r="A77" s="496" t="s">
        <v>107</v>
      </c>
      <c r="B77" s="497"/>
      <c r="C77" s="497"/>
      <c r="D77" s="497"/>
      <c r="E77" s="497"/>
      <c r="F77" s="497"/>
      <c r="G77" s="497"/>
      <c r="H77" s="497"/>
      <c r="I77" s="497"/>
      <c r="J77" s="497"/>
      <c r="K77" s="224"/>
    </row>
    <row r="78" spans="1:11" ht="38.25" x14ac:dyDescent="0.2">
      <c r="A78" s="408" t="s">
        <v>108</v>
      </c>
      <c r="B78" s="408"/>
      <c r="C78" s="408"/>
      <c r="D78" s="408"/>
      <c r="E78" s="408"/>
      <c r="F78" s="408"/>
      <c r="G78" s="408"/>
      <c r="H78" s="218" t="s">
        <v>3</v>
      </c>
      <c r="I78" s="74" t="str">
        <f>I68</f>
        <v>VALOR (R$) MENSAL  1 Coletor</v>
      </c>
      <c r="J78" s="74" t="str">
        <f>J68</f>
        <v>VALOR (R$) MENSAL 1 OPERADOR</v>
      </c>
      <c r="K78" s="73" t="str">
        <f>K68</f>
        <v>VALOR (R$) MENSAL 1 MOTORISTA</v>
      </c>
    </row>
    <row r="79" spans="1:11" x14ac:dyDescent="0.2">
      <c r="A79" s="218" t="s">
        <v>10</v>
      </c>
      <c r="B79" s="501" t="s">
        <v>109</v>
      </c>
      <c r="C79" s="501"/>
      <c r="D79" s="501"/>
      <c r="E79" s="501"/>
      <c r="F79" s="501"/>
      <c r="G79" s="501"/>
      <c r="H79" s="7">
        <v>8.3299999999999999E-2</v>
      </c>
      <c r="I79" s="54">
        <f>I$30*H79</f>
        <v>168.904911</v>
      </c>
      <c r="J79" s="54">
        <f>J$30*H79</f>
        <v>156.89055200000001</v>
      </c>
      <c r="K79" s="54">
        <f>K$30*H79</f>
        <v>223.807941</v>
      </c>
    </row>
    <row r="80" spans="1:11" x14ac:dyDescent="0.2">
      <c r="A80" s="47" t="s">
        <v>11</v>
      </c>
      <c r="B80" s="504" t="s">
        <v>110</v>
      </c>
      <c r="C80" s="505"/>
      <c r="D80" s="505"/>
      <c r="E80" s="505"/>
      <c r="F80" s="505"/>
      <c r="G80" s="505"/>
      <c r="H80" s="28">
        <v>7.3000000000000001E-3</v>
      </c>
      <c r="I80" s="54">
        <f t="shared" ref="I80:I85" si="10">I$30*H80</f>
        <v>14.801991000000001</v>
      </c>
      <c r="J80" s="54">
        <f t="shared" ref="J80:J85" si="11">J$30*H80</f>
        <v>13.749112</v>
      </c>
      <c r="K80" s="54">
        <f t="shared" ref="K80:K85" si="12">K$30*H80</f>
        <v>19.613420999999999</v>
      </c>
    </row>
    <row r="81" spans="1:14" x14ac:dyDescent="0.2">
      <c r="A81" s="47" t="s">
        <v>12</v>
      </c>
      <c r="B81" s="505" t="s">
        <v>111</v>
      </c>
      <c r="C81" s="505"/>
      <c r="D81" s="505"/>
      <c r="E81" s="505"/>
      <c r="F81" s="505"/>
      <c r="G81" s="505"/>
      <c r="H81" s="28">
        <v>2.0000000000000001E-4</v>
      </c>
      <c r="I81" s="54">
        <f t="shared" si="10"/>
        <v>0.40553400000000006</v>
      </c>
      <c r="J81" s="54">
        <f t="shared" si="11"/>
        <v>0.37668800000000002</v>
      </c>
      <c r="K81" s="54">
        <f t="shared" si="12"/>
        <v>0.537354</v>
      </c>
    </row>
    <row r="82" spans="1:14" x14ac:dyDescent="0.2">
      <c r="A82" s="47" t="s">
        <v>13</v>
      </c>
      <c r="B82" s="504" t="s">
        <v>112</v>
      </c>
      <c r="C82" s="505"/>
      <c r="D82" s="505"/>
      <c r="E82" s="505"/>
      <c r="F82" s="505"/>
      <c r="G82" s="505"/>
      <c r="H82" s="34">
        <v>3.0000000000000001E-3</v>
      </c>
      <c r="I82" s="54">
        <f t="shared" si="10"/>
        <v>6.0830100000000007</v>
      </c>
      <c r="J82" s="54">
        <f t="shared" si="11"/>
        <v>5.6503200000000007</v>
      </c>
      <c r="K82" s="54">
        <f t="shared" si="12"/>
        <v>8.0603099999999994</v>
      </c>
    </row>
    <row r="83" spans="1:14" x14ac:dyDescent="0.2">
      <c r="A83" s="47" t="s">
        <v>14</v>
      </c>
      <c r="B83" s="487" t="s">
        <v>23</v>
      </c>
      <c r="C83" s="487"/>
      <c r="D83" s="487"/>
      <c r="E83" s="487"/>
      <c r="F83" s="487"/>
      <c r="G83" s="487"/>
      <c r="H83" s="28">
        <v>0</v>
      </c>
      <c r="I83" s="54">
        <f t="shared" si="10"/>
        <v>0</v>
      </c>
      <c r="J83" s="54">
        <f t="shared" si="11"/>
        <v>0</v>
      </c>
      <c r="K83" s="54">
        <f t="shared" si="12"/>
        <v>0</v>
      </c>
    </row>
    <row r="84" spans="1:14" x14ac:dyDescent="0.2">
      <c r="A84" s="47" t="s">
        <v>15</v>
      </c>
      <c r="B84" s="488" t="s">
        <v>279</v>
      </c>
      <c r="C84" s="489"/>
      <c r="D84" s="489"/>
      <c r="E84" s="489"/>
      <c r="F84" s="489"/>
      <c r="G84" s="490"/>
      <c r="H84" s="28">
        <v>1.66E-2</v>
      </c>
      <c r="I84" s="54">
        <f t="shared" si="10"/>
        <v>33.659322000000003</v>
      </c>
      <c r="J84" s="54">
        <f t="shared" si="11"/>
        <v>31.265104000000001</v>
      </c>
      <c r="K84" s="54">
        <f t="shared" si="12"/>
        <v>44.600382000000003</v>
      </c>
    </row>
    <row r="85" spans="1:14" x14ac:dyDescent="0.2">
      <c r="A85" s="218" t="s">
        <v>16</v>
      </c>
      <c r="B85" s="505" t="s">
        <v>4</v>
      </c>
      <c r="C85" s="505"/>
      <c r="D85" s="505"/>
      <c r="E85" s="505"/>
      <c r="F85" s="505"/>
      <c r="G85" s="505"/>
      <c r="H85" s="28">
        <v>0</v>
      </c>
      <c r="I85" s="54">
        <f t="shared" si="10"/>
        <v>0</v>
      </c>
      <c r="J85" s="54">
        <f t="shared" si="11"/>
        <v>0</v>
      </c>
      <c r="K85" s="54">
        <f t="shared" si="12"/>
        <v>0</v>
      </c>
    </row>
    <row r="86" spans="1:14" x14ac:dyDescent="0.2">
      <c r="A86" s="408" t="s">
        <v>293</v>
      </c>
      <c r="B86" s="408"/>
      <c r="C86" s="408"/>
      <c r="D86" s="408"/>
      <c r="E86" s="408"/>
      <c r="F86" s="408"/>
      <c r="G86" s="408"/>
      <c r="H86" s="6">
        <f>TRUNC(SUM(H79:H85),4)</f>
        <v>0.1104</v>
      </c>
      <c r="I86" s="53">
        <f>TRUNC(SUM(I79:I85),2)</f>
        <v>223.85</v>
      </c>
      <c r="J86" s="53">
        <f>TRUNC(SUM(J79:J85),2)</f>
        <v>207.93</v>
      </c>
      <c r="K86" s="53">
        <f>TRUNC(SUM(K79:K85),2)</f>
        <v>296.61</v>
      </c>
    </row>
    <row r="87" spans="1:14" x14ac:dyDescent="0.2">
      <c r="A87" s="219" t="s">
        <v>17</v>
      </c>
      <c r="B87" s="506" t="s">
        <v>292</v>
      </c>
      <c r="C87" s="507"/>
      <c r="D87" s="507"/>
      <c r="E87" s="507"/>
      <c r="F87" s="507"/>
      <c r="G87" s="508"/>
      <c r="H87" s="234">
        <v>4.0599999999999997E-2</v>
      </c>
      <c r="I87" s="49">
        <f>I30*$H$87</f>
        <v>82.323402000000002</v>
      </c>
      <c r="J87" s="49">
        <f t="shared" ref="J87:K87" si="13">J30*$H$87</f>
        <v>76.467663999999999</v>
      </c>
      <c r="K87" s="49">
        <f t="shared" si="13"/>
        <v>109.08286199999999</v>
      </c>
      <c r="N87" s="237"/>
    </row>
    <row r="88" spans="1:14" x14ac:dyDescent="0.2">
      <c r="A88" s="408" t="s">
        <v>20</v>
      </c>
      <c r="B88" s="408"/>
      <c r="C88" s="408"/>
      <c r="D88" s="408"/>
      <c r="E88" s="408"/>
      <c r="F88" s="408"/>
      <c r="G88" s="408"/>
      <c r="H88" s="6">
        <f>SUM(H86:H87)</f>
        <v>0.151</v>
      </c>
      <c r="I88" s="53">
        <f>I87+I86</f>
        <v>306.17340200000001</v>
      </c>
      <c r="J88" s="53">
        <f t="shared" ref="J88:K88" si="14">J87+J86</f>
        <v>284.39766400000002</v>
      </c>
      <c r="K88" s="53">
        <f t="shared" si="14"/>
        <v>405.69286199999999</v>
      </c>
      <c r="L88" s="33"/>
      <c r="M88" s="33"/>
    </row>
    <row r="89" spans="1:14" x14ac:dyDescent="0.2">
      <c r="A89" s="499"/>
      <c r="B89" s="500"/>
      <c r="C89" s="500"/>
      <c r="D89" s="500"/>
      <c r="E89" s="500"/>
      <c r="F89" s="500"/>
      <c r="G89" s="500"/>
      <c r="H89" s="500"/>
      <c r="I89" s="500"/>
      <c r="J89" s="62"/>
      <c r="K89" s="62"/>
    </row>
    <row r="90" spans="1:14" ht="38.25" x14ac:dyDescent="0.2">
      <c r="A90" s="408" t="s">
        <v>113</v>
      </c>
      <c r="B90" s="408"/>
      <c r="C90" s="408"/>
      <c r="D90" s="408"/>
      <c r="E90" s="408"/>
      <c r="F90" s="408"/>
      <c r="G90" s="408"/>
      <c r="H90" s="218" t="s">
        <v>3</v>
      </c>
      <c r="I90" s="74" t="str">
        <f>I78</f>
        <v>VALOR (R$) MENSAL  1 Coletor</v>
      </c>
      <c r="J90" s="74" t="str">
        <f>J78</f>
        <v>VALOR (R$) MENSAL 1 OPERADOR</v>
      </c>
      <c r="K90" s="73" t="str">
        <f>K78</f>
        <v>VALOR (R$) MENSAL 1 MOTORISTA</v>
      </c>
    </row>
    <row r="91" spans="1:14" x14ac:dyDescent="0.2">
      <c r="A91" s="218" t="s">
        <v>10</v>
      </c>
      <c r="B91" s="501" t="s">
        <v>114</v>
      </c>
      <c r="C91" s="501"/>
      <c r="D91" s="501"/>
      <c r="E91" s="501"/>
      <c r="F91" s="501"/>
      <c r="G91" s="501"/>
      <c r="H91" s="7">
        <v>0</v>
      </c>
      <c r="I91" s="54">
        <f>$I$30*H91</f>
        <v>0</v>
      </c>
      <c r="J91" s="54">
        <f>$J$30*H91</f>
        <v>0</v>
      </c>
      <c r="K91" s="54">
        <f>$H$30*H91</f>
        <v>0</v>
      </c>
    </row>
    <row r="92" spans="1:14" x14ac:dyDescent="0.2">
      <c r="A92" s="408" t="s">
        <v>22</v>
      </c>
      <c r="B92" s="408"/>
      <c r="C92" s="408"/>
      <c r="D92" s="408"/>
      <c r="E92" s="408"/>
      <c r="F92" s="408"/>
      <c r="G92" s="408"/>
      <c r="H92" s="6">
        <f>TRUNC(SUM(H91),4)</f>
        <v>0</v>
      </c>
      <c r="I92" s="53">
        <f>TRUNC(SUM(I91),2)</f>
        <v>0</v>
      </c>
      <c r="J92" s="53">
        <f>TRUNC(SUM(J91),2)</f>
        <v>0</v>
      </c>
      <c r="K92" s="53">
        <f>TRUNC(SUM(K91),2)</f>
        <v>0</v>
      </c>
    </row>
    <row r="93" spans="1:14" x14ac:dyDescent="0.2">
      <c r="A93" s="502"/>
      <c r="B93" s="503"/>
      <c r="C93" s="503"/>
      <c r="D93" s="503"/>
      <c r="E93" s="503"/>
      <c r="F93" s="503"/>
      <c r="G93" s="503"/>
      <c r="H93" s="503"/>
      <c r="I93" s="503"/>
      <c r="J93" s="62"/>
      <c r="K93" s="62"/>
    </row>
    <row r="94" spans="1:14" x14ac:dyDescent="0.2">
      <c r="A94" s="480" t="s">
        <v>115</v>
      </c>
      <c r="B94" s="481"/>
      <c r="C94" s="481"/>
      <c r="D94" s="481"/>
      <c r="E94" s="481"/>
      <c r="F94" s="481"/>
      <c r="G94" s="481"/>
      <c r="H94" s="481"/>
      <c r="I94" s="481"/>
      <c r="J94" s="481"/>
      <c r="K94" s="221"/>
    </row>
    <row r="95" spans="1:14" ht="38.25" x14ac:dyDescent="0.2">
      <c r="A95" s="408" t="s">
        <v>116</v>
      </c>
      <c r="B95" s="408"/>
      <c r="C95" s="408"/>
      <c r="D95" s="408"/>
      <c r="E95" s="408"/>
      <c r="F95" s="408"/>
      <c r="G95" s="408"/>
      <c r="H95" s="408"/>
      <c r="I95" s="74" t="str">
        <f>I90</f>
        <v>VALOR (R$) MENSAL  1 Coletor</v>
      </c>
      <c r="J95" s="74" t="str">
        <f>J90</f>
        <v>VALOR (R$) MENSAL 1 OPERADOR</v>
      </c>
      <c r="K95" s="73" t="str">
        <f>K90</f>
        <v>VALOR (R$) MENSAL 1 MOTORISTA</v>
      </c>
    </row>
    <row r="96" spans="1:14" x14ac:dyDescent="0.2">
      <c r="A96" s="218" t="s">
        <v>26</v>
      </c>
      <c r="B96" s="487" t="s">
        <v>110</v>
      </c>
      <c r="C96" s="487"/>
      <c r="D96" s="487"/>
      <c r="E96" s="487"/>
      <c r="F96" s="487"/>
      <c r="G96" s="487"/>
      <c r="H96" s="487"/>
      <c r="I96" s="49">
        <f>I88</f>
        <v>306.17340200000001</v>
      </c>
      <c r="J96" s="49">
        <f t="shared" ref="J96:K96" si="15">J88</f>
        <v>284.39766400000002</v>
      </c>
      <c r="K96" s="49">
        <f t="shared" si="15"/>
        <v>405.69286199999999</v>
      </c>
    </row>
    <row r="97" spans="1:11" x14ac:dyDescent="0.2">
      <c r="A97" s="47" t="s">
        <v>27</v>
      </c>
      <c r="B97" s="487" t="s">
        <v>117</v>
      </c>
      <c r="C97" s="487"/>
      <c r="D97" s="487"/>
      <c r="E97" s="487"/>
      <c r="F97" s="487"/>
      <c r="G97" s="487"/>
      <c r="H97" s="487"/>
      <c r="I97" s="50">
        <f>I92</f>
        <v>0</v>
      </c>
      <c r="J97" s="50">
        <f>J92</f>
        <v>0</v>
      </c>
      <c r="K97" s="50">
        <f>K92</f>
        <v>0</v>
      </c>
    </row>
    <row r="98" spans="1:11" x14ac:dyDescent="0.2">
      <c r="A98" s="408" t="s">
        <v>118</v>
      </c>
      <c r="B98" s="408"/>
      <c r="C98" s="408"/>
      <c r="D98" s="408"/>
      <c r="E98" s="408"/>
      <c r="F98" s="408"/>
      <c r="G98" s="408"/>
      <c r="H98" s="408"/>
      <c r="I98" s="51">
        <f>TRUNC(SUM(I96:I97),2)</f>
        <v>306.17</v>
      </c>
      <c r="J98" s="51">
        <f>TRUNC(SUM(J96:J97),2)</f>
        <v>284.39</v>
      </c>
      <c r="K98" s="51">
        <f>TRUNC(SUM(K96:K97),2)</f>
        <v>405.69</v>
      </c>
    </row>
    <row r="99" spans="1:11" x14ac:dyDescent="0.2">
      <c r="A99" s="491"/>
      <c r="B99" s="492"/>
      <c r="C99" s="492"/>
      <c r="D99" s="492"/>
      <c r="E99" s="492"/>
      <c r="F99" s="492"/>
      <c r="G99" s="492"/>
      <c r="H99" s="492"/>
      <c r="I99" s="492"/>
      <c r="J99" s="62"/>
      <c r="K99" s="62"/>
    </row>
    <row r="100" spans="1:11" x14ac:dyDescent="0.2">
      <c r="A100" s="496" t="s">
        <v>119</v>
      </c>
      <c r="B100" s="497"/>
      <c r="C100" s="497"/>
      <c r="D100" s="497"/>
      <c r="E100" s="497"/>
      <c r="F100" s="497"/>
      <c r="G100" s="497"/>
      <c r="H100" s="497"/>
      <c r="I100" s="497"/>
      <c r="J100" s="497"/>
      <c r="K100" s="224"/>
    </row>
    <row r="101" spans="1:11" ht="38.25" x14ac:dyDescent="0.2">
      <c r="A101" s="218">
        <v>5</v>
      </c>
      <c r="B101" s="408" t="s">
        <v>19</v>
      </c>
      <c r="C101" s="408"/>
      <c r="D101" s="408"/>
      <c r="E101" s="408"/>
      <c r="F101" s="408"/>
      <c r="G101" s="408"/>
      <c r="H101" s="218"/>
      <c r="I101" s="74" t="str">
        <f>I95</f>
        <v>VALOR (R$) MENSAL  1 Coletor</v>
      </c>
      <c r="J101" s="74" t="str">
        <f>J95</f>
        <v>VALOR (R$) MENSAL 1 OPERADOR</v>
      </c>
      <c r="K101" s="73" t="str">
        <f>K95</f>
        <v>VALOR (R$) MENSAL 1 MOTORISTA</v>
      </c>
    </row>
    <row r="102" spans="1:11" x14ac:dyDescent="0.2">
      <c r="A102" s="218" t="s">
        <v>10</v>
      </c>
      <c r="B102" s="498" t="s">
        <v>202</v>
      </c>
      <c r="C102" s="498"/>
      <c r="D102" s="498"/>
      <c r="E102" s="498"/>
      <c r="F102" s="498"/>
      <c r="G102" s="498"/>
      <c r="H102" s="81" t="s">
        <v>0</v>
      </c>
      <c r="I102" s="49">
        <f>E193</f>
        <v>121.67999999999999</v>
      </c>
      <c r="J102" s="49">
        <f>E205</f>
        <v>53.916666666666664</v>
      </c>
      <c r="K102" s="49">
        <f>E215</f>
        <v>48.916666666666664</v>
      </c>
    </row>
    <row r="103" spans="1:11" x14ac:dyDescent="0.2">
      <c r="A103" s="218" t="s">
        <v>11</v>
      </c>
      <c r="B103" s="498" t="s">
        <v>255</v>
      </c>
      <c r="C103" s="498"/>
      <c r="D103" s="498"/>
      <c r="E103" s="498"/>
      <c r="F103" s="498"/>
      <c r="G103" s="498"/>
      <c r="H103" s="81" t="s">
        <v>0</v>
      </c>
      <c r="I103" s="49">
        <v>10</v>
      </c>
      <c r="J103" s="49">
        <v>10</v>
      </c>
      <c r="K103" s="49">
        <v>10</v>
      </c>
    </row>
    <row r="104" spans="1:11" x14ac:dyDescent="0.2">
      <c r="A104" s="225" t="s">
        <v>12</v>
      </c>
      <c r="B104" s="498" t="s">
        <v>253</v>
      </c>
      <c r="C104" s="498"/>
      <c r="D104" s="498"/>
      <c r="E104" s="498"/>
      <c r="F104" s="498"/>
      <c r="G104" s="498"/>
      <c r="H104" s="81" t="s">
        <v>0</v>
      </c>
      <c r="I104" s="49">
        <v>0</v>
      </c>
      <c r="J104" s="49">
        <v>0</v>
      </c>
      <c r="K104" s="49">
        <v>0</v>
      </c>
    </row>
    <row r="105" spans="1:11" x14ac:dyDescent="0.2">
      <c r="A105" s="408" t="s">
        <v>120</v>
      </c>
      <c r="B105" s="408"/>
      <c r="C105" s="408"/>
      <c r="D105" s="408"/>
      <c r="E105" s="408"/>
      <c r="F105" s="408"/>
      <c r="G105" s="408"/>
      <c r="H105" s="6" t="s">
        <v>0</v>
      </c>
      <c r="I105" s="53">
        <f>TRUNC(SUM(I102:I104),2)</f>
        <v>131.68</v>
      </c>
      <c r="J105" s="53">
        <f>TRUNC(SUM(J102:J104),2)</f>
        <v>63.91</v>
      </c>
      <c r="K105" s="53">
        <f>TRUNC(SUM(K102:K104),2)</f>
        <v>58.91</v>
      </c>
    </row>
    <row r="106" spans="1:11" x14ac:dyDescent="0.2">
      <c r="A106" s="491"/>
      <c r="B106" s="492"/>
      <c r="C106" s="492"/>
      <c r="D106" s="492"/>
      <c r="E106" s="492"/>
      <c r="F106" s="492"/>
      <c r="G106" s="492"/>
      <c r="H106" s="492"/>
      <c r="I106" s="492"/>
      <c r="J106" s="62"/>
    </row>
    <row r="107" spans="1:11" ht="27.75" customHeight="1" x14ac:dyDescent="0.2">
      <c r="A107" s="493" t="s">
        <v>259</v>
      </c>
      <c r="B107" s="493"/>
      <c r="C107" s="493"/>
      <c r="D107" s="493"/>
      <c r="E107" s="493"/>
      <c r="F107" s="493"/>
      <c r="G107" s="493"/>
      <c r="H107" s="493"/>
      <c r="I107" s="493"/>
      <c r="J107" s="62"/>
    </row>
    <row r="108" spans="1:11" ht="25.5" x14ac:dyDescent="0.2">
      <c r="A108" s="218">
        <v>6</v>
      </c>
      <c r="B108" s="408" t="s">
        <v>132</v>
      </c>
      <c r="C108" s="408"/>
      <c r="D108" s="408"/>
      <c r="E108" s="408"/>
      <c r="F108" s="408"/>
      <c r="G108" s="408"/>
      <c r="H108" s="218"/>
      <c r="I108" s="74" t="s">
        <v>136</v>
      </c>
      <c r="J108" s="70"/>
    </row>
    <row r="109" spans="1:11" ht="25.5" customHeight="1" x14ac:dyDescent="0.2">
      <c r="A109" s="218" t="s">
        <v>10</v>
      </c>
      <c r="B109" s="494" t="s">
        <v>241</v>
      </c>
      <c r="C109" s="494"/>
      <c r="D109" s="494"/>
      <c r="E109" s="494"/>
      <c r="F109" s="494"/>
      <c r="G109" s="494"/>
      <c r="H109" s="81" t="s">
        <v>0</v>
      </c>
      <c r="I109" s="77">
        <f>D286</f>
        <v>11871.166666666666</v>
      </c>
      <c r="J109" s="71"/>
    </row>
    <row r="110" spans="1:11" ht="25.5" customHeight="1" x14ac:dyDescent="0.2">
      <c r="A110" s="218" t="s">
        <v>11</v>
      </c>
      <c r="B110" s="494" t="s">
        <v>242</v>
      </c>
      <c r="C110" s="494"/>
      <c r="D110" s="494"/>
      <c r="E110" s="494"/>
      <c r="F110" s="494"/>
      <c r="G110" s="494"/>
      <c r="H110" s="81" t="s">
        <v>0</v>
      </c>
      <c r="I110" s="77">
        <f>D356</f>
        <v>15331.37051369863</v>
      </c>
      <c r="J110" s="71"/>
    </row>
    <row r="111" spans="1:11" ht="24.75" customHeight="1" x14ac:dyDescent="0.2">
      <c r="A111" s="225" t="s">
        <v>12</v>
      </c>
      <c r="B111" s="495" t="s">
        <v>271</v>
      </c>
      <c r="C111" s="495"/>
      <c r="D111" s="495"/>
      <c r="E111" s="495"/>
      <c r="F111" s="495"/>
      <c r="G111" s="495"/>
      <c r="H111" s="81" t="s">
        <v>0</v>
      </c>
      <c r="I111" s="77">
        <f>E373</f>
        <v>25.833333333333332</v>
      </c>
      <c r="J111" s="71"/>
    </row>
    <row r="112" spans="1:11" x14ac:dyDescent="0.2">
      <c r="A112" s="225" t="s">
        <v>13</v>
      </c>
      <c r="B112" s="488" t="s">
        <v>4</v>
      </c>
      <c r="C112" s="489"/>
      <c r="D112" s="489"/>
      <c r="E112" s="489"/>
      <c r="F112" s="489"/>
      <c r="G112" s="490"/>
      <c r="H112" s="81"/>
      <c r="I112" s="77"/>
      <c r="J112" s="71"/>
    </row>
    <row r="113" spans="1:12" x14ac:dyDescent="0.2">
      <c r="A113" s="408" t="s">
        <v>121</v>
      </c>
      <c r="B113" s="408"/>
      <c r="C113" s="408"/>
      <c r="D113" s="408"/>
      <c r="E113" s="408"/>
      <c r="F113" s="408"/>
      <c r="G113" s="408"/>
      <c r="H113" s="6" t="s">
        <v>0</v>
      </c>
      <c r="I113" s="78">
        <f>TRUNC(SUM(I109:I112),2)</f>
        <v>27228.37</v>
      </c>
      <c r="J113" s="72"/>
    </row>
    <row r="114" spans="1:12" x14ac:dyDescent="0.2">
      <c r="A114" s="491"/>
      <c r="B114" s="492"/>
      <c r="C114" s="492"/>
      <c r="D114" s="492"/>
      <c r="E114" s="492"/>
      <c r="F114" s="492"/>
      <c r="G114" s="492"/>
      <c r="H114" s="492"/>
      <c r="I114" s="492"/>
      <c r="J114" s="62"/>
    </row>
    <row r="115" spans="1:12" x14ac:dyDescent="0.2">
      <c r="A115" s="493" t="s">
        <v>133</v>
      </c>
      <c r="B115" s="493"/>
      <c r="C115" s="493"/>
      <c r="D115" s="493"/>
      <c r="E115" s="493"/>
      <c r="F115" s="493"/>
      <c r="G115" s="493"/>
      <c r="H115" s="493"/>
      <c r="I115" s="493"/>
      <c r="J115" s="62"/>
    </row>
    <row r="116" spans="1:12" x14ac:dyDescent="0.2">
      <c r="A116" s="218">
        <v>7</v>
      </c>
      <c r="B116" s="408" t="s">
        <v>25</v>
      </c>
      <c r="C116" s="408"/>
      <c r="D116" s="408"/>
      <c r="E116" s="408"/>
      <c r="F116" s="408"/>
      <c r="G116" s="408"/>
      <c r="H116" s="218" t="s">
        <v>3</v>
      </c>
      <c r="I116" s="218" t="s">
        <v>1</v>
      </c>
      <c r="J116" s="229"/>
    </row>
    <row r="117" spans="1:12" x14ac:dyDescent="0.2">
      <c r="A117" s="218" t="s">
        <v>10</v>
      </c>
      <c r="B117" s="487" t="s">
        <v>28</v>
      </c>
      <c r="C117" s="487"/>
      <c r="D117" s="487"/>
      <c r="E117" s="487"/>
      <c r="F117" s="487"/>
      <c r="G117" s="487"/>
      <c r="H117" s="55">
        <v>0.1</v>
      </c>
      <c r="I117" s="64">
        <f>TRUNC(H117*I146,2)</f>
        <v>4433.1400000000003</v>
      </c>
      <c r="J117" s="186"/>
    </row>
    <row r="118" spans="1:12" x14ac:dyDescent="0.2">
      <c r="A118" s="47" t="s">
        <v>11</v>
      </c>
      <c r="B118" s="487" t="s">
        <v>5</v>
      </c>
      <c r="C118" s="487"/>
      <c r="D118" s="487"/>
      <c r="E118" s="487"/>
      <c r="F118" s="487"/>
      <c r="G118" s="487"/>
      <c r="H118" s="55">
        <v>0.08</v>
      </c>
      <c r="I118" s="64">
        <f>TRUNC(H118*(I117+I146),2)</f>
        <v>3901.17</v>
      </c>
      <c r="J118" s="186"/>
    </row>
    <row r="119" spans="1:12" x14ac:dyDescent="0.2">
      <c r="A119" s="218" t="s">
        <v>12</v>
      </c>
      <c r="B119" s="398" t="s">
        <v>58</v>
      </c>
      <c r="C119" s="398"/>
      <c r="D119" s="398"/>
      <c r="E119" s="398"/>
      <c r="F119" s="398"/>
      <c r="G119" s="398"/>
      <c r="H119" s="2"/>
      <c r="I119" s="69"/>
      <c r="J119" s="187"/>
    </row>
    <row r="120" spans="1:12" x14ac:dyDescent="0.2">
      <c r="A120" s="47" t="s">
        <v>59</v>
      </c>
      <c r="B120" s="487" t="s">
        <v>294</v>
      </c>
      <c r="C120" s="487"/>
      <c r="D120" s="487"/>
      <c r="E120" s="487"/>
      <c r="F120" s="487"/>
      <c r="G120" s="487"/>
      <c r="H120" s="32">
        <v>3.6499999999999998E-2</v>
      </c>
      <c r="I120" s="65">
        <f>TRUNC(H120*I130,2)</f>
        <v>2081.5300000000002</v>
      </c>
      <c r="J120" s="188"/>
    </row>
    <row r="121" spans="1:12" x14ac:dyDescent="0.2">
      <c r="A121" s="47" t="s">
        <v>60</v>
      </c>
      <c r="B121" s="487" t="s">
        <v>146</v>
      </c>
      <c r="C121" s="487"/>
      <c r="D121" s="487"/>
      <c r="E121" s="487"/>
      <c r="F121" s="487"/>
      <c r="G121" s="487"/>
      <c r="H121" s="31">
        <v>0</v>
      </c>
      <c r="I121" s="65">
        <f>TRUNC(H121*I130,2)</f>
        <v>0</v>
      </c>
      <c r="J121" s="188"/>
    </row>
    <row r="122" spans="1:12" x14ac:dyDescent="0.2">
      <c r="A122" s="47" t="s">
        <v>61</v>
      </c>
      <c r="B122" s="487" t="s">
        <v>283</v>
      </c>
      <c r="C122" s="487"/>
      <c r="D122" s="487"/>
      <c r="E122" s="487"/>
      <c r="F122" s="487"/>
      <c r="G122" s="487"/>
      <c r="H122" s="30">
        <v>0.04</v>
      </c>
      <c r="I122" s="65">
        <f>TRUNC(H122*I130,2)</f>
        <v>2281.13</v>
      </c>
      <c r="J122" s="188"/>
      <c r="L122" s="33"/>
    </row>
    <row r="123" spans="1:12" x14ac:dyDescent="0.2">
      <c r="A123" s="408" t="s">
        <v>134</v>
      </c>
      <c r="B123" s="408"/>
      <c r="C123" s="408"/>
      <c r="D123" s="408"/>
      <c r="E123" s="408"/>
      <c r="F123" s="408"/>
      <c r="G123" s="408"/>
      <c r="H123" s="32">
        <f>SUM(H117:H122)</f>
        <v>0.25650000000000001</v>
      </c>
      <c r="I123" s="66">
        <f>TRUNC(SUM(I117:I122),2)</f>
        <v>12696.97</v>
      </c>
      <c r="J123" s="9"/>
    </row>
    <row r="124" spans="1:12" x14ac:dyDescent="0.2">
      <c r="A124" s="215"/>
      <c r="B124" s="482"/>
      <c r="C124" s="482"/>
      <c r="D124" s="482"/>
      <c r="E124" s="482"/>
      <c r="F124" s="482"/>
      <c r="G124" s="482"/>
      <c r="H124" s="482"/>
      <c r="I124" s="482"/>
    </row>
    <row r="125" spans="1:12" x14ac:dyDescent="0.2">
      <c r="A125" s="37" t="s">
        <v>62</v>
      </c>
      <c r="B125" s="483" t="s">
        <v>63</v>
      </c>
      <c r="C125" s="483"/>
      <c r="D125" s="483"/>
      <c r="E125" s="483"/>
      <c r="F125" s="483"/>
      <c r="G125" s="483"/>
      <c r="H125" s="38">
        <f>TRUNC(H120+H121+H122,4)</f>
        <v>7.6499999999999999E-2</v>
      </c>
      <c r="I125" s="39"/>
    </row>
    <row r="126" spans="1:12" x14ac:dyDescent="0.2">
      <c r="A126" s="40"/>
      <c r="B126" s="484">
        <v>100</v>
      </c>
      <c r="C126" s="485"/>
      <c r="D126" s="485"/>
      <c r="E126" s="485"/>
      <c r="F126" s="485"/>
      <c r="G126" s="485"/>
      <c r="H126" s="41"/>
      <c r="I126" s="42"/>
    </row>
    <row r="127" spans="1:12" x14ac:dyDescent="0.2">
      <c r="A127" s="43"/>
      <c r="B127" s="220"/>
      <c r="C127" s="220"/>
      <c r="D127" s="220"/>
      <c r="E127" s="220"/>
      <c r="F127" s="220"/>
      <c r="G127" s="220"/>
      <c r="H127" s="41"/>
      <c r="I127" s="42"/>
    </row>
    <row r="128" spans="1:12" x14ac:dyDescent="0.2">
      <c r="A128" s="40" t="s">
        <v>64</v>
      </c>
      <c r="B128" s="485" t="s">
        <v>122</v>
      </c>
      <c r="C128" s="485"/>
      <c r="D128" s="485"/>
      <c r="E128" s="485"/>
      <c r="F128" s="485"/>
      <c r="G128" s="485"/>
      <c r="H128" s="41"/>
      <c r="I128" s="42">
        <f>TRUNC(I146+I117+I118,2)</f>
        <v>52665.8</v>
      </c>
    </row>
    <row r="129" spans="1:11" x14ac:dyDescent="0.2">
      <c r="A129" s="40"/>
      <c r="B129" s="220"/>
      <c r="C129" s="220"/>
      <c r="D129" s="220"/>
      <c r="E129" s="220"/>
      <c r="F129" s="220"/>
      <c r="G129" s="220"/>
      <c r="H129" s="41"/>
      <c r="I129" s="42"/>
    </row>
    <row r="130" spans="1:11" x14ac:dyDescent="0.2">
      <c r="A130" s="40" t="s">
        <v>65</v>
      </c>
      <c r="B130" s="485" t="s">
        <v>66</v>
      </c>
      <c r="C130" s="485"/>
      <c r="D130" s="485"/>
      <c r="E130" s="485"/>
      <c r="F130" s="485"/>
      <c r="G130" s="485"/>
      <c r="H130" s="41"/>
      <c r="I130" s="42">
        <f>I128/(1-H125)</f>
        <v>57028.478613968604</v>
      </c>
    </row>
    <row r="131" spans="1:11" x14ac:dyDescent="0.2">
      <c r="A131" s="40"/>
      <c r="B131" s="220"/>
      <c r="C131" s="220"/>
      <c r="D131" s="220"/>
      <c r="E131" s="220"/>
      <c r="F131" s="220"/>
      <c r="G131" s="220"/>
      <c r="H131" s="41"/>
      <c r="I131" s="42"/>
    </row>
    <row r="132" spans="1:11" x14ac:dyDescent="0.2">
      <c r="A132" s="44"/>
      <c r="B132" s="486" t="s">
        <v>67</v>
      </c>
      <c r="C132" s="486"/>
      <c r="D132" s="486"/>
      <c r="E132" s="486"/>
      <c r="F132" s="486"/>
      <c r="G132" s="486"/>
      <c r="H132" s="45"/>
      <c r="I132" s="46">
        <f>TRUNC(I130-I128,2)</f>
        <v>4362.67</v>
      </c>
    </row>
    <row r="133" spans="1:11" x14ac:dyDescent="0.2">
      <c r="A133" s="215"/>
      <c r="B133" s="215"/>
      <c r="C133" s="215"/>
      <c r="D133" s="215"/>
      <c r="E133" s="215"/>
      <c r="F133" s="215"/>
      <c r="G133" s="215"/>
      <c r="H133" s="215"/>
      <c r="I133" s="9"/>
    </row>
    <row r="134" spans="1:11" x14ac:dyDescent="0.2">
      <c r="A134" s="480" t="s">
        <v>124</v>
      </c>
      <c r="B134" s="481"/>
      <c r="C134" s="481"/>
      <c r="D134" s="481"/>
      <c r="E134" s="481"/>
      <c r="F134" s="481"/>
      <c r="G134" s="481"/>
      <c r="H134" s="481"/>
      <c r="I134" s="481"/>
      <c r="J134" s="481"/>
      <c r="K134" s="221"/>
    </row>
    <row r="135" spans="1:11" ht="38.25" x14ac:dyDescent="0.2">
      <c r="A135" s="408" t="s">
        <v>29</v>
      </c>
      <c r="B135" s="408"/>
      <c r="C135" s="408"/>
      <c r="D135" s="408"/>
      <c r="E135" s="408"/>
      <c r="F135" s="408"/>
      <c r="G135" s="408"/>
      <c r="H135" s="408"/>
      <c r="I135" s="73" t="str">
        <f>I22</f>
        <v>VALOR (R$) MENSAL  1 Coletor</v>
      </c>
      <c r="J135" s="73" t="str">
        <f>J22</f>
        <v>VALOR (R$) MENSAL 1 OPERADOR</v>
      </c>
      <c r="K135" s="73" t="str">
        <f>K22</f>
        <v>VALOR (R$) MENSAL 1 MOTORISTA</v>
      </c>
    </row>
    <row r="136" spans="1:11" x14ac:dyDescent="0.2">
      <c r="A136" s="216" t="s">
        <v>10</v>
      </c>
      <c r="B136" s="477" t="str">
        <f>A21</f>
        <v>MÓDULO 1 - COMPOSIÇÃO DA REMUNERAÇÃO</v>
      </c>
      <c r="C136" s="477"/>
      <c r="D136" s="477"/>
      <c r="E136" s="477"/>
      <c r="F136" s="477"/>
      <c r="G136" s="477"/>
      <c r="H136" s="477"/>
      <c r="I136" s="64">
        <f>I30</f>
        <v>2027.67</v>
      </c>
      <c r="J136" s="64">
        <f>J30</f>
        <v>1883.44</v>
      </c>
      <c r="K136" s="64">
        <f>K30</f>
        <v>2686.77</v>
      </c>
    </row>
    <row r="137" spans="1:11" x14ac:dyDescent="0.2">
      <c r="A137" s="56" t="s">
        <v>11</v>
      </c>
      <c r="B137" s="477" t="str">
        <f>A32</f>
        <v>MÓDULO 2 – ENCARGOS E BENEFÍCIOS ANUAIS, MENSAIS E DIÁRIOS</v>
      </c>
      <c r="C137" s="477"/>
      <c r="D137" s="477"/>
      <c r="E137" s="477"/>
      <c r="F137" s="477"/>
      <c r="G137" s="477"/>
      <c r="H137" s="477"/>
      <c r="I137" s="65">
        <f>I65</f>
        <v>1606.95</v>
      </c>
      <c r="J137" s="65">
        <f>J65</f>
        <v>1531.95</v>
      </c>
      <c r="K137" s="65">
        <f>K65</f>
        <v>1447.11</v>
      </c>
    </row>
    <row r="138" spans="1:11" x14ac:dyDescent="0.2">
      <c r="A138" s="56" t="s">
        <v>12</v>
      </c>
      <c r="B138" s="477" t="str">
        <f>A67</f>
        <v>MÓDULO 3 – PROVISÃO PARA RESCISÃO</v>
      </c>
      <c r="C138" s="477"/>
      <c r="D138" s="477"/>
      <c r="E138" s="477"/>
      <c r="F138" s="477"/>
      <c r="G138" s="477"/>
      <c r="H138" s="477"/>
      <c r="I138" s="65">
        <f>I75</f>
        <v>140.11000000000001</v>
      </c>
      <c r="J138" s="65">
        <f>J75</f>
        <v>130.13999999999999</v>
      </c>
      <c r="K138" s="65">
        <f>K75</f>
        <v>185.65</v>
      </c>
    </row>
    <row r="139" spans="1:11" x14ac:dyDescent="0.2">
      <c r="A139" s="228" t="s">
        <v>13</v>
      </c>
      <c r="B139" s="477" t="str">
        <f>A77</f>
        <v>MÓDULO 4 – CUSTO DE REPOSIÇÃO DO PROFISSIONAL AUSENTE</v>
      </c>
      <c r="C139" s="477"/>
      <c r="D139" s="477"/>
      <c r="E139" s="477"/>
      <c r="F139" s="477"/>
      <c r="G139" s="477"/>
      <c r="H139" s="477"/>
      <c r="I139" s="65">
        <f>I98</f>
        <v>306.17</v>
      </c>
      <c r="J139" s="65">
        <f>J98</f>
        <v>284.39</v>
      </c>
      <c r="K139" s="65">
        <f>K98</f>
        <v>405.69</v>
      </c>
    </row>
    <row r="140" spans="1:11" x14ac:dyDescent="0.2">
      <c r="A140" s="57" t="s">
        <v>14</v>
      </c>
      <c r="B140" s="477" t="str">
        <f>A100</f>
        <v>MÓDULO 5 – INSUMOS DIVERSOS</v>
      </c>
      <c r="C140" s="477"/>
      <c r="D140" s="477"/>
      <c r="E140" s="477"/>
      <c r="F140" s="477"/>
      <c r="G140" s="477"/>
      <c r="H140" s="477"/>
      <c r="I140" s="65">
        <f>I105</f>
        <v>131.68</v>
      </c>
      <c r="J140" s="65">
        <f>J105</f>
        <v>63.91</v>
      </c>
      <c r="K140" s="65">
        <f>K105</f>
        <v>58.91</v>
      </c>
    </row>
    <row r="141" spans="1:11" x14ac:dyDescent="0.2">
      <c r="A141" s="47"/>
      <c r="B141" s="408" t="s">
        <v>135</v>
      </c>
      <c r="C141" s="408"/>
      <c r="D141" s="408"/>
      <c r="E141" s="408"/>
      <c r="F141" s="408"/>
      <c r="G141" s="408"/>
      <c r="H141" s="408"/>
      <c r="I141" s="66">
        <f>TRUNC(SUM(I136:I140),2)</f>
        <v>4212.58</v>
      </c>
      <c r="J141" s="66">
        <f>TRUNC(SUM(J136:J140),2)</f>
        <v>3893.83</v>
      </c>
      <c r="K141" s="66">
        <f>TRUNC(SUM(K136:K140),2)</f>
        <v>4784.13</v>
      </c>
    </row>
    <row r="142" spans="1:11" x14ac:dyDescent="0.2">
      <c r="A142" s="47"/>
      <c r="B142" s="448" t="s">
        <v>127</v>
      </c>
      <c r="C142" s="478"/>
      <c r="D142" s="478"/>
      <c r="E142" s="478"/>
      <c r="F142" s="478"/>
      <c r="G142" s="478"/>
      <c r="H142" s="479"/>
      <c r="I142" s="66">
        <v>2</v>
      </c>
      <c r="J142" s="66">
        <v>1</v>
      </c>
      <c r="K142" s="80">
        <v>1</v>
      </c>
    </row>
    <row r="143" spans="1:11" x14ac:dyDescent="0.2">
      <c r="A143" s="47"/>
      <c r="B143" s="448" t="s">
        <v>128</v>
      </c>
      <c r="C143" s="478"/>
      <c r="D143" s="478"/>
      <c r="E143" s="478"/>
      <c r="F143" s="478"/>
      <c r="G143" s="478"/>
      <c r="H143" s="479"/>
      <c r="I143" s="68">
        <f>I141*I142</f>
        <v>8425.16</v>
      </c>
      <c r="J143" s="66">
        <f>J141*J142</f>
        <v>3893.83</v>
      </c>
      <c r="K143" s="80">
        <f>K141*K142</f>
        <v>4784.13</v>
      </c>
    </row>
    <row r="144" spans="1:11" x14ac:dyDescent="0.2">
      <c r="A144" s="47"/>
      <c r="B144" s="448" t="s">
        <v>129</v>
      </c>
      <c r="C144" s="478"/>
      <c r="D144" s="478"/>
      <c r="E144" s="478"/>
      <c r="F144" s="478"/>
      <c r="G144" s="478"/>
      <c r="H144" s="479"/>
      <c r="I144" s="474">
        <f>I143+J143+K143</f>
        <v>17103.12</v>
      </c>
      <c r="J144" s="475"/>
      <c r="K144" s="476"/>
    </row>
    <row r="145" spans="1:11" x14ac:dyDescent="0.2">
      <c r="A145" s="57" t="s">
        <v>15</v>
      </c>
      <c r="B145" s="471" t="str">
        <f>A107</f>
        <v>MÓDULO 6 – CAMINHÃO, MÁQUINAS, EQUIPAMENTOS, FERRAMENTAS</v>
      </c>
      <c r="C145" s="472"/>
      <c r="D145" s="472"/>
      <c r="E145" s="472"/>
      <c r="F145" s="472"/>
      <c r="G145" s="472"/>
      <c r="H145" s="473"/>
      <c r="I145" s="474">
        <f>I113</f>
        <v>27228.37</v>
      </c>
      <c r="J145" s="475"/>
      <c r="K145" s="476"/>
    </row>
    <row r="146" spans="1:11" x14ac:dyDescent="0.2">
      <c r="A146" s="57"/>
      <c r="B146" s="471" t="s">
        <v>260</v>
      </c>
      <c r="C146" s="472"/>
      <c r="D146" s="472"/>
      <c r="E146" s="472"/>
      <c r="F146" s="472"/>
      <c r="G146" s="472"/>
      <c r="H146" s="473"/>
      <c r="I146" s="474">
        <f>I144+I145</f>
        <v>44331.49</v>
      </c>
      <c r="J146" s="475"/>
      <c r="K146" s="476"/>
    </row>
    <row r="147" spans="1:11" x14ac:dyDescent="0.2">
      <c r="A147" s="228" t="s">
        <v>16</v>
      </c>
      <c r="B147" s="456" t="str">
        <f>A115</f>
        <v>MÓDULO 7 – CUSTOS INDIRETOS, TRIBUTOS E LUCRO</v>
      </c>
      <c r="C147" s="472"/>
      <c r="D147" s="472"/>
      <c r="E147" s="472"/>
      <c r="F147" s="472"/>
      <c r="G147" s="472"/>
      <c r="H147" s="473"/>
      <c r="I147" s="474">
        <f>I123</f>
        <v>12696.97</v>
      </c>
      <c r="J147" s="475"/>
      <c r="K147" s="476"/>
    </row>
    <row r="148" spans="1:11" x14ac:dyDescent="0.2">
      <c r="A148" s="465" t="s">
        <v>270</v>
      </c>
      <c r="B148" s="465"/>
      <c r="C148" s="465"/>
      <c r="D148" s="465"/>
      <c r="E148" s="465"/>
      <c r="F148" s="465"/>
      <c r="G148" s="465"/>
      <c r="H148" s="465"/>
      <c r="I148" s="466">
        <f>TRUNC(SUM(I146+I147),2)</f>
        <v>57028.46</v>
      </c>
      <c r="J148" s="467"/>
      <c r="K148" s="468"/>
    </row>
    <row r="149" spans="1:11" hidden="1" x14ac:dyDescent="0.2">
      <c r="A149" s="408" t="s">
        <v>138</v>
      </c>
      <c r="B149" s="408"/>
      <c r="C149" s="408"/>
      <c r="D149" s="408"/>
      <c r="E149" s="408"/>
      <c r="F149" s="408"/>
      <c r="G149" s="408"/>
      <c r="H149" s="408"/>
      <c r="I149" s="212">
        <f>I148*12</f>
        <v>684341.52</v>
      </c>
      <c r="J149" s="213"/>
      <c r="K149" s="214"/>
    </row>
    <row r="150" spans="1:11" ht="40.5" hidden="1" customHeight="1" x14ac:dyDescent="0.2">
      <c r="I150" s="33"/>
    </row>
    <row r="151" spans="1:11" hidden="1" x14ac:dyDescent="0.2">
      <c r="A151" s="215"/>
      <c r="B151" s="435" t="s">
        <v>31</v>
      </c>
      <c r="C151" s="435"/>
      <c r="D151" s="435"/>
      <c r="E151" s="435"/>
      <c r="F151" s="435"/>
      <c r="G151" s="435"/>
      <c r="H151" s="229"/>
      <c r="I151" s="229"/>
    </row>
    <row r="152" spans="1:11" ht="26.25" hidden="1" thickBot="1" x14ac:dyDescent="0.25">
      <c r="A152" s="469" t="s">
        <v>33</v>
      </c>
      <c r="B152" s="470"/>
      <c r="C152" s="469" t="s">
        <v>34</v>
      </c>
      <c r="D152" s="470"/>
      <c r="E152" s="469" t="s">
        <v>36</v>
      </c>
      <c r="F152" s="470"/>
      <c r="G152" s="24" t="s">
        <v>35</v>
      </c>
      <c r="H152" s="25" t="s">
        <v>32</v>
      </c>
      <c r="I152" s="10" t="s">
        <v>1</v>
      </c>
    </row>
    <row r="153" spans="1:11" hidden="1" x14ac:dyDescent="0.2">
      <c r="A153" s="459" t="s">
        <v>37</v>
      </c>
      <c r="B153" s="460"/>
      <c r="C153" s="461" t="s">
        <v>41</v>
      </c>
      <c r="D153" s="462"/>
      <c r="E153" s="463"/>
      <c r="F153" s="464"/>
      <c r="G153" s="14" t="s">
        <v>41</v>
      </c>
      <c r="H153" s="20"/>
      <c r="I153" s="17">
        <v>0</v>
      </c>
    </row>
    <row r="154" spans="1:11" hidden="1" x14ac:dyDescent="0.2">
      <c r="A154" s="455" t="s">
        <v>38</v>
      </c>
      <c r="B154" s="456"/>
      <c r="C154" s="457" t="s">
        <v>41</v>
      </c>
      <c r="D154" s="458"/>
      <c r="E154" s="449"/>
      <c r="F154" s="450"/>
      <c r="G154" s="5" t="s">
        <v>41</v>
      </c>
      <c r="H154" s="21"/>
      <c r="I154" s="18">
        <v>0</v>
      </c>
    </row>
    <row r="155" spans="1:11" hidden="1" x14ac:dyDescent="0.2">
      <c r="A155" s="455" t="s">
        <v>39</v>
      </c>
      <c r="B155" s="456"/>
      <c r="C155" s="457" t="s">
        <v>41</v>
      </c>
      <c r="D155" s="458"/>
      <c r="E155" s="449"/>
      <c r="F155" s="450"/>
      <c r="G155" s="5" t="s">
        <v>41</v>
      </c>
      <c r="H155" s="21"/>
      <c r="I155" s="18">
        <v>0</v>
      </c>
    </row>
    <row r="156" spans="1:11" hidden="1" x14ac:dyDescent="0.2">
      <c r="A156" s="455" t="s">
        <v>40</v>
      </c>
      <c r="B156" s="456"/>
      <c r="C156" s="457" t="s">
        <v>41</v>
      </c>
      <c r="D156" s="458"/>
      <c r="E156" s="449"/>
      <c r="F156" s="450"/>
      <c r="G156" s="5" t="s">
        <v>41</v>
      </c>
      <c r="H156" s="21"/>
      <c r="I156" s="18">
        <v>0</v>
      </c>
    </row>
    <row r="157" spans="1:11" hidden="1" x14ac:dyDescent="0.2">
      <c r="A157" s="407"/>
      <c r="B157" s="448"/>
      <c r="C157" s="449"/>
      <c r="D157" s="450"/>
      <c r="E157" s="449"/>
      <c r="F157" s="450"/>
      <c r="G157" s="15"/>
      <c r="H157" s="22"/>
      <c r="I157" s="18"/>
    </row>
    <row r="158" spans="1:11" ht="13.5" hidden="1" thickBot="1" x14ac:dyDescent="0.25">
      <c r="A158" s="451"/>
      <c r="B158" s="452"/>
      <c r="C158" s="453"/>
      <c r="D158" s="454"/>
      <c r="E158" s="453"/>
      <c r="F158" s="454"/>
      <c r="G158" s="16"/>
      <c r="H158" s="23"/>
      <c r="I158" s="19"/>
    </row>
    <row r="159" spans="1:11" ht="13.5" hidden="1" thickBot="1" x14ac:dyDescent="0.25">
      <c r="A159" s="432" t="s">
        <v>42</v>
      </c>
      <c r="B159" s="433"/>
      <c r="C159" s="433"/>
      <c r="D159" s="433"/>
      <c r="E159" s="433"/>
      <c r="F159" s="433"/>
      <c r="G159" s="433"/>
      <c r="H159" s="434"/>
      <c r="I159" s="8">
        <f>SUM(I157:I158)</f>
        <v>0</v>
      </c>
    </row>
    <row r="160" spans="1:11" hidden="1" x14ac:dyDescent="0.2"/>
    <row r="161" spans="1:11" hidden="1" x14ac:dyDescent="0.2">
      <c r="A161" s="215" t="s">
        <v>43</v>
      </c>
      <c r="B161" s="435" t="s">
        <v>44</v>
      </c>
      <c r="C161" s="435"/>
      <c r="D161" s="435"/>
      <c r="E161" s="435"/>
      <c r="F161" s="435"/>
      <c r="G161" s="435"/>
      <c r="H161" s="229"/>
      <c r="I161" s="229"/>
    </row>
    <row r="162" spans="1:11" ht="13.5" hidden="1" thickBot="1" x14ac:dyDescent="0.25">
      <c r="A162" s="436" t="s">
        <v>45</v>
      </c>
      <c r="B162" s="437"/>
      <c r="C162" s="437"/>
      <c r="D162" s="437"/>
      <c r="E162" s="437"/>
      <c r="F162" s="437"/>
      <c r="G162" s="437"/>
      <c r="H162" s="437"/>
      <c r="I162" s="438"/>
    </row>
    <row r="163" spans="1:11" ht="13.5" hidden="1" thickBot="1" x14ac:dyDescent="0.25">
      <c r="A163" s="26"/>
      <c r="B163" s="439" t="s">
        <v>46</v>
      </c>
      <c r="C163" s="440"/>
      <c r="D163" s="440"/>
      <c r="E163" s="440"/>
      <c r="F163" s="440"/>
      <c r="G163" s="440"/>
      <c r="H163" s="441"/>
      <c r="I163" s="10" t="s">
        <v>1</v>
      </c>
    </row>
    <row r="164" spans="1:11" hidden="1" x14ac:dyDescent="0.2">
      <c r="A164" s="217" t="s">
        <v>10</v>
      </c>
      <c r="B164" s="442" t="s">
        <v>47</v>
      </c>
      <c r="C164" s="443"/>
      <c r="D164" s="443"/>
      <c r="E164" s="443"/>
      <c r="F164" s="443"/>
      <c r="G164" s="443"/>
      <c r="H164" s="444"/>
      <c r="I164" s="13">
        <f>I120</f>
        <v>2081.5300000000002</v>
      </c>
    </row>
    <row r="165" spans="1:11" hidden="1" x14ac:dyDescent="0.2">
      <c r="A165" s="11" t="s">
        <v>11</v>
      </c>
      <c r="B165" s="445" t="s">
        <v>48</v>
      </c>
      <c r="C165" s="446"/>
      <c r="D165" s="446"/>
      <c r="E165" s="446"/>
      <c r="F165" s="446"/>
      <c r="G165" s="446"/>
      <c r="H165" s="447"/>
      <c r="I165" s="12" t="e">
        <f>#REF!</f>
        <v>#REF!</v>
      </c>
    </row>
    <row r="166" spans="1:11" ht="13.5" hidden="1" thickBot="1" x14ac:dyDescent="0.25">
      <c r="A166" s="11" t="s">
        <v>12</v>
      </c>
      <c r="B166" s="419" t="s">
        <v>49</v>
      </c>
      <c r="C166" s="420"/>
      <c r="D166" s="420"/>
      <c r="E166" s="420"/>
      <c r="F166" s="420"/>
      <c r="G166" s="420"/>
      <c r="H166" s="421"/>
      <c r="I166" s="12">
        <f>I123</f>
        <v>12696.97</v>
      </c>
    </row>
    <row r="167" spans="1:11" ht="13.5" hidden="1" thickBot="1" x14ac:dyDescent="0.25">
      <c r="A167" s="422" t="s">
        <v>24</v>
      </c>
      <c r="B167" s="423"/>
      <c r="C167" s="423"/>
      <c r="D167" s="423"/>
      <c r="E167" s="423"/>
      <c r="F167" s="423"/>
      <c r="G167" s="423"/>
      <c r="H167" s="424"/>
      <c r="I167" s="8" t="e">
        <f>SUM(I164:I166)</f>
        <v>#REF!</v>
      </c>
    </row>
    <row r="168" spans="1:11" hidden="1" x14ac:dyDescent="0.2">
      <c r="A168" s="27" t="s">
        <v>21</v>
      </c>
      <c r="B168" t="s">
        <v>50</v>
      </c>
    </row>
    <row r="171" spans="1:11" s="190" customFormat="1" x14ac:dyDescent="0.2">
      <c r="A171" s="189"/>
      <c r="B171" s="189"/>
      <c r="J171" s="191">
        <f>H167218</f>
        <v>0</v>
      </c>
      <c r="K171" s="191"/>
    </row>
    <row r="172" spans="1:11" s="190" customFormat="1" ht="38.25" x14ac:dyDescent="0.2">
      <c r="A172" s="192" t="s">
        <v>142</v>
      </c>
      <c r="B172" s="230" t="s">
        <v>262</v>
      </c>
      <c r="C172" s="230" t="s">
        <v>143</v>
      </c>
      <c r="D172" s="425" t="s">
        <v>144</v>
      </c>
      <c r="E172" s="426"/>
      <c r="F172" s="426"/>
      <c r="G172" s="426"/>
      <c r="H172" s="427"/>
      <c r="I172" s="230" t="s">
        <v>145</v>
      </c>
      <c r="J172" s="193" t="s">
        <v>263</v>
      </c>
      <c r="K172" s="193" t="s">
        <v>264</v>
      </c>
    </row>
    <row r="173" spans="1:11" ht="29.25" customHeight="1" x14ac:dyDescent="0.2">
      <c r="A173" s="177">
        <v>1</v>
      </c>
      <c r="B173" s="177">
        <v>580</v>
      </c>
      <c r="C173" s="177" t="s">
        <v>217</v>
      </c>
      <c r="D173" s="428" t="s">
        <v>261</v>
      </c>
      <c r="E173" s="428"/>
      <c r="F173" s="428"/>
      <c r="G173" s="428"/>
      <c r="H173" s="428"/>
      <c r="I173" s="388">
        <f>ROUND(I148/B173,2)</f>
        <v>98.32</v>
      </c>
      <c r="J173" s="178">
        <f>B173*I173</f>
        <v>57025.599999999999</v>
      </c>
      <c r="K173" s="178">
        <f>J173*12</f>
        <v>684307.2</v>
      </c>
    </row>
    <row r="174" spans="1:11" x14ac:dyDescent="0.2">
      <c r="A174" s="82"/>
      <c r="B174" s="82"/>
      <c r="C174" s="82"/>
      <c r="D174" s="226"/>
      <c r="E174" s="226"/>
      <c r="F174" s="226"/>
      <c r="G174" s="226"/>
      <c r="H174" s="226"/>
      <c r="I174" s="82"/>
      <c r="J174" s="62"/>
      <c r="K174" s="62"/>
    </row>
    <row r="175" spans="1:11" x14ac:dyDescent="0.2">
      <c r="F175" s="83"/>
      <c r="K175"/>
    </row>
    <row r="176" spans="1:11" x14ac:dyDescent="0.2">
      <c r="K176"/>
    </row>
    <row r="177" spans="1:11" ht="13.5" thickBot="1" x14ac:dyDescent="0.25">
      <c r="A177" s="82"/>
      <c r="B177" s="82"/>
      <c r="C177" s="82"/>
      <c r="D177" s="82"/>
      <c r="E177" s="82"/>
      <c r="F177" s="82"/>
      <c r="K177"/>
    </row>
    <row r="178" spans="1:11" x14ac:dyDescent="0.2">
      <c r="A178" s="124"/>
      <c r="B178" s="120"/>
      <c r="C178" s="120"/>
      <c r="D178" s="120"/>
      <c r="E178" s="120"/>
      <c r="F178" s="120"/>
      <c r="G178" s="121"/>
      <c r="K178"/>
    </row>
    <row r="179" spans="1:11" ht="15" x14ac:dyDescent="0.2">
      <c r="A179" s="125" t="s">
        <v>186</v>
      </c>
      <c r="B179" s="111"/>
      <c r="C179" s="111"/>
      <c r="D179" s="115"/>
      <c r="E179" s="115"/>
      <c r="F179" s="126"/>
      <c r="G179" s="85"/>
      <c r="K179"/>
    </row>
    <row r="180" spans="1:11" x14ac:dyDescent="0.2">
      <c r="A180" s="127"/>
      <c r="B180" s="111"/>
      <c r="C180" s="111"/>
      <c r="D180" s="115"/>
      <c r="E180" s="115"/>
      <c r="F180" s="115"/>
      <c r="G180" s="85"/>
      <c r="I180" s="206"/>
      <c r="J180" s="194"/>
      <c r="K180"/>
    </row>
    <row r="181" spans="1:11" ht="15.75" thickBot="1" x14ac:dyDescent="0.25">
      <c r="A181" s="125" t="s">
        <v>218</v>
      </c>
      <c r="B181" s="111"/>
      <c r="C181" s="111"/>
      <c r="D181" s="115"/>
      <c r="E181" s="115"/>
      <c r="F181" s="115"/>
      <c r="G181" s="85"/>
      <c r="I181" s="61"/>
      <c r="K181"/>
    </row>
    <row r="182" spans="1:11" ht="24.75" thickBot="1" x14ac:dyDescent="0.25">
      <c r="A182" s="97" t="s">
        <v>150</v>
      </c>
      <c r="B182" s="98" t="s">
        <v>151</v>
      </c>
      <c r="C182" s="98" t="s">
        <v>130</v>
      </c>
      <c r="D182" s="99" t="s">
        <v>152</v>
      </c>
      <c r="E182" s="99" t="s">
        <v>223</v>
      </c>
      <c r="F182" s="82"/>
      <c r="G182" s="85"/>
      <c r="I182" s="61"/>
      <c r="J182"/>
      <c r="K182"/>
    </row>
    <row r="183" spans="1:11" x14ac:dyDescent="0.2">
      <c r="A183" s="128" t="s">
        <v>154</v>
      </c>
      <c r="B183" s="101" t="s">
        <v>155</v>
      </c>
      <c r="C183" s="100">
        <v>0.33333333333333331</v>
      </c>
      <c r="D183" s="102">
        <v>60</v>
      </c>
      <c r="E183" s="102">
        <f>C183*D183</f>
        <v>20</v>
      </c>
      <c r="F183" s="168"/>
      <c r="G183" s="85"/>
      <c r="K183"/>
    </row>
    <row r="184" spans="1:11" x14ac:dyDescent="0.2">
      <c r="A184" s="128" t="s">
        <v>156</v>
      </c>
      <c r="B184" s="101" t="s">
        <v>155</v>
      </c>
      <c r="C184" s="100">
        <v>0.5</v>
      </c>
      <c r="D184" s="102">
        <v>36</v>
      </c>
      <c r="E184" s="102">
        <f t="shared" ref="E184:E192" si="16">C184*D184</f>
        <v>18</v>
      </c>
      <c r="F184" s="168"/>
      <c r="G184" s="85"/>
      <c r="K184"/>
    </row>
    <row r="185" spans="1:11" x14ac:dyDescent="0.2">
      <c r="A185" s="129" t="s">
        <v>204</v>
      </c>
      <c r="B185" s="101" t="s">
        <v>155</v>
      </c>
      <c r="C185" s="100">
        <v>0.16666666666666666</v>
      </c>
      <c r="D185" s="102">
        <v>31</v>
      </c>
      <c r="E185" s="102">
        <f t="shared" si="16"/>
        <v>5.1666666666666661</v>
      </c>
      <c r="F185" s="168"/>
      <c r="G185" s="85"/>
      <c r="K185"/>
    </row>
    <row r="186" spans="1:11" ht="38.25" x14ac:dyDescent="0.2">
      <c r="A186" s="128" t="s">
        <v>157</v>
      </c>
      <c r="B186" s="101" t="s">
        <v>158</v>
      </c>
      <c r="C186" s="100">
        <v>0.33333333333333331</v>
      </c>
      <c r="D186" s="102">
        <v>51</v>
      </c>
      <c r="E186" s="102">
        <f t="shared" si="16"/>
        <v>17</v>
      </c>
      <c r="F186" s="168"/>
      <c r="G186" s="85"/>
      <c r="K186"/>
    </row>
    <row r="187" spans="1:11" ht="38.25" x14ac:dyDescent="0.2">
      <c r="A187" s="128" t="s">
        <v>159</v>
      </c>
      <c r="B187" s="101" t="s">
        <v>155</v>
      </c>
      <c r="C187" s="100">
        <v>8.3333333333333329E-2</v>
      </c>
      <c r="D187" s="102">
        <v>41</v>
      </c>
      <c r="E187" s="102">
        <f t="shared" si="16"/>
        <v>3.4166666666666665</v>
      </c>
      <c r="F187" s="168"/>
      <c r="G187" s="85"/>
      <c r="K187"/>
    </row>
    <row r="188" spans="1:11" x14ac:dyDescent="0.2">
      <c r="A188" s="130" t="s">
        <v>160</v>
      </c>
      <c r="B188" s="103" t="s">
        <v>155</v>
      </c>
      <c r="C188" s="100">
        <v>8.3333333333333329E-2</v>
      </c>
      <c r="D188" s="102">
        <v>72</v>
      </c>
      <c r="E188" s="102">
        <f t="shared" si="16"/>
        <v>6</v>
      </c>
      <c r="F188" s="169"/>
      <c r="G188" s="85"/>
      <c r="K188"/>
    </row>
    <row r="189" spans="1:11" x14ac:dyDescent="0.2">
      <c r="A189" s="128" t="s">
        <v>161</v>
      </c>
      <c r="B189" s="101" t="s">
        <v>158</v>
      </c>
      <c r="C189" s="100">
        <v>1</v>
      </c>
      <c r="D189" s="102">
        <v>20</v>
      </c>
      <c r="E189" s="102">
        <f t="shared" si="16"/>
        <v>20</v>
      </c>
      <c r="F189" s="168"/>
      <c r="G189" s="85"/>
      <c r="K189"/>
    </row>
    <row r="190" spans="1:11" ht="36" x14ac:dyDescent="0.2">
      <c r="A190" s="131" t="s">
        <v>162</v>
      </c>
      <c r="B190" s="101" t="s">
        <v>155</v>
      </c>
      <c r="C190" s="100">
        <v>3.3333333333333333E-2</v>
      </c>
      <c r="D190" s="102">
        <v>62.9</v>
      </c>
      <c r="E190" s="102">
        <f t="shared" si="16"/>
        <v>2.0966666666666667</v>
      </c>
      <c r="F190" s="168"/>
      <c r="G190" s="85"/>
      <c r="K190"/>
    </row>
    <row r="191" spans="1:11" ht="25.5" x14ac:dyDescent="0.2">
      <c r="A191" s="128" t="s">
        <v>163</v>
      </c>
      <c r="B191" s="101" t="s">
        <v>164</v>
      </c>
      <c r="C191" s="100">
        <v>1</v>
      </c>
      <c r="D191" s="102">
        <v>30</v>
      </c>
      <c r="E191" s="102">
        <f t="shared" si="16"/>
        <v>30</v>
      </c>
      <c r="F191" s="168"/>
      <c r="G191" s="85"/>
      <c r="K191"/>
    </row>
    <row r="192" spans="1:11" x14ac:dyDescent="0.2">
      <c r="A192" s="132" t="s">
        <v>187</v>
      </c>
      <c r="B192" s="223"/>
      <c r="C192" s="223"/>
      <c r="D192" s="223"/>
      <c r="E192" s="102">
        <f t="shared" si="16"/>
        <v>0</v>
      </c>
      <c r="F192" s="82"/>
      <c r="G192" s="85"/>
      <c r="K192"/>
    </row>
    <row r="193" spans="1:11" x14ac:dyDescent="0.2">
      <c r="A193" s="429" t="s">
        <v>268</v>
      </c>
      <c r="B193" s="430"/>
      <c r="C193" s="430"/>
      <c r="D193" s="431"/>
      <c r="E193" s="110">
        <f>SUM(E183:E191)</f>
        <v>121.67999999999999</v>
      </c>
      <c r="F193" s="168"/>
      <c r="G193" s="85"/>
      <c r="K193"/>
    </row>
    <row r="194" spans="1:11" x14ac:dyDescent="0.2">
      <c r="A194" s="127"/>
      <c r="B194" s="111"/>
      <c r="C194" s="111"/>
      <c r="D194" s="115"/>
      <c r="E194" s="115"/>
      <c r="F194" s="82"/>
      <c r="G194" s="85"/>
      <c r="I194" s="61"/>
      <c r="J194"/>
      <c r="K194"/>
    </row>
    <row r="195" spans="1:11" x14ac:dyDescent="0.2">
      <c r="A195" s="127"/>
      <c r="B195" s="111"/>
      <c r="C195" s="111"/>
      <c r="D195" s="115"/>
      <c r="E195" s="115"/>
      <c r="F195" s="115"/>
      <c r="G195" s="85"/>
      <c r="K195"/>
    </row>
    <row r="196" spans="1:11" ht="15.75" thickBot="1" x14ac:dyDescent="0.25">
      <c r="A196" s="125" t="s">
        <v>219</v>
      </c>
      <c r="B196" s="111"/>
      <c r="C196" s="111"/>
      <c r="D196" s="115"/>
      <c r="E196" s="115"/>
      <c r="F196" s="115"/>
      <c r="G196" s="85"/>
      <c r="K196"/>
    </row>
    <row r="197" spans="1:11" ht="36.75" thickBot="1" x14ac:dyDescent="0.25">
      <c r="A197" s="88" t="s">
        <v>150</v>
      </c>
      <c r="B197" s="89" t="s">
        <v>151</v>
      </c>
      <c r="C197" s="89" t="s">
        <v>130</v>
      </c>
      <c r="D197" s="99" t="s">
        <v>152</v>
      </c>
      <c r="E197" s="99" t="s">
        <v>222</v>
      </c>
      <c r="F197" s="82"/>
      <c r="G197" s="85"/>
      <c r="I197" s="61"/>
      <c r="J197"/>
      <c r="K197"/>
    </row>
    <row r="198" spans="1:11" x14ac:dyDescent="0.2">
      <c r="A198" s="140" t="s">
        <v>154</v>
      </c>
      <c r="B198" s="94" t="s">
        <v>155</v>
      </c>
      <c r="C198" s="92">
        <v>0.16666666666666666</v>
      </c>
      <c r="D198" s="95">
        <v>60</v>
      </c>
      <c r="E198" s="95">
        <f>C198*D198</f>
        <v>10</v>
      </c>
      <c r="F198" s="115"/>
      <c r="G198" s="85"/>
      <c r="K198"/>
    </row>
    <row r="199" spans="1:11" x14ac:dyDescent="0.2">
      <c r="A199" s="140" t="s">
        <v>156</v>
      </c>
      <c r="B199" s="94" t="s">
        <v>155</v>
      </c>
      <c r="C199" s="92">
        <v>0.33333333333333331</v>
      </c>
      <c r="D199" s="95">
        <v>36</v>
      </c>
      <c r="E199" s="95">
        <f t="shared" ref="E199:E204" si="17">C199*D199</f>
        <v>12</v>
      </c>
      <c r="F199" s="115"/>
      <c r="G199" s="85"/>
      <c r="K199"/>
    </row>
    <row r="200" spans="1:11" ht="38.25" x14ac:dyDescent="0.2">
      <c r="A200" s="137" t="s">
        <v>157</v>
      </c>
      <c r="B200" s="94" t="s">
        <v>158</v>
      </c>
      <c r="C200" s="92">
        <v>0.16666666666666666</v>
      </c>
      <c r="D200" s="95">
        <v>51</v>
      </c>
      <c r="E200" s="95">
        <f t="shared" si="17"/>
        <v>8.5</v>
      </c>
      <c r="F200" s="115"/>
      <c r="G200" s="85"/>
      <c r="K200"/>
    </row>
    <row r="201" spans="1:11" ht="38.25" x14ac:dyDescent="0.2">
      <c r="A201" s="140" t="s">
        <v>159</v>
      </c>
      <c r="B201" s="94" t="s">
        <v>155</v>
      </c>
      <c r="C201" s="92">
        <v>8.3333333333333329E-2</v>
      </c>
      <c r="D201" s="95">
        <v>41</v>
      </c>
      <c r="E201" s="95">
        <f t="shared" si="17"/>
        <v>3.4166666666666665</v>
      </c>
      <c r="F201" s="115"/>
      <c r="G201" s="85"/>
      <c r="K201"/>
    </row>
    <row r="202" spans="1:11" ht="25.5" x14ac:dyDescent="0.2">
      <c r="A202" s="140" t="s">
        <v>163</v>
      </c>
      <c r="B202" s="94" t="s">
        <v>164</v>
      </c>
      <c r="C202" s="92">
        <v>0.5</v>
      </c>
      <c r="D202" s="95">
        <v>30</v>
      </c>
      <c r="E202" s="95">
        <f t="shared" si="17"/>
        <v>15</v>
      </c>
      <c r="F202" s="115"/>
      <c r="G202" s="85"/>
      <c r="K202"/>
    </row>
    <row r="203" spans="1:11" ht="25.5" x14ac:dyDescent="0.2">
      <c r="A203" s="137" t="s">
        <v>220</v>
      </c>
      <c r="B203" s="167" t="s">
        <v>155</v>
      </c>
      <c r="C203" s="202">
        <v>0.16666666666666666</v>
      </c>
      <c r="D203" s="203">
        <v>30</v>
      </c>
      <c r="E203" s="95">
        <f t="shared" si="17"/>
        <v>5</v>
      </c>
      <c r="F203" s="115"/>
      <c r="G203" s="85"/>
      <c r="K203"/>
    </row>
    <row r="204" spans="1:11" x14ac:dyDescent="0.2">
      <c r="A204" s="137" t="s">
        <v>187</v>
      </c>
      <c r="B204" s="94"/>
      <c r="C204" s="96"/>
      <c r="D204" s="95"/>
      <c r="E204" s="95">
        <f t="shared" si="17"/>
        <v>0</v>
      </c>
      <c r="F204" s="115"/>
      <c r="G204" s="85"/>
      <c r="K204"/>
    </row>
    <row r="205" spans="1:11" x14ac:dyDescent="0.2">
      <c r="A205" s="394" t="s">
        <v>221</v>
      </c>
      <c r="B205" s="395"/>
      <c r="C205" s="395"/>
      <c r="D205" s="396"/>
      <c r="E205" s="112">
        <f>SUM(E198:E204)</f>
        <v>53.916666666666664</v>
      </c>
      <c r="F205" s="115"/>
      <c r="G205" s="85"/>
      <c r="K205"/>
    </row>
    <row r="206" spans="1:11" x14ac:dyDescent="0.2">
      <c r="A206" s="127"/>
      <c r="B206" s="111"/>
      <c r="C206" s="111"/>
      <c r="D206" s="115"/>
      <c r="E206" s="115"/>
      <c r="F206" s="82"/>
      <c r="G206" s="85"/>
      <c r="I206" s="61"/>
      <c r="J206"/>
      <c r="K206"/>
    </row>
    <row r="207" spans="1:11" ht="15.75" thickBot="1" x14ac:dyDescent="0.25">
      <c r="A207" s="125" t="s">
        <v>203</v>
      </c>
      <c r="B207" s="111"/>
      <c r="C207" s="111"/>
      <c r="D207" s="115"/>
      <c r="E207" s="115"/>
      <c r="F207" s="115"/>
      <c r="G207" s="85"/>
      <c r="K207"/>
    </row>
    <row r="208" spans="1:11" ht="36.75" thickBot="1" x14ac:dyDescent="0.25">
      <c r="A208" s="88" t="s">
        <v>150</v>
      </c>
      <c r="B208" s="89" t="s">
        <v>151</v>
      </c>
      <c r="C208" s="89" t="s">
        <v>130</v>
      </c>
      <c r="D208" s="99" t="s">
        <v>152</v>
      </c>
      <c r="E208" s="99" t="s">
        <v>191</v>
      </c>
      <c r="F208" s="82"/>
      <c r="G208" s="85"/>
      <c r="K208"/>
    </row>
    <row r="209" spans="1:11" x14ac:dyDescent="0.2">
      <c r="A209" s="133" t="s">
        <v>154</v>
      </c>
      <c r="B209" s="94" t="s">
        <v>155</v>
      </c>
      <c r="C209" s="92">
        <v>0.16666666666666666</v>
      </c>
      <c r="D209" s="95">
        <v>60</v>
      </c>
      <c r="E209" s="95">
        <f>C209*D209</f>
        <v>10</v>
      </c>
      <c r="F209" s="115"/>
      <c r="G209" s="85"/>
      <c r="K209"/>
    </row>
    <row r="210" spans="1:11" x14ac:dyDescent="0.2">
      <c r="A210" s="140" t="s">
        <v>156</v>
      </c>
      <c r="B210" s="94" t="s">
        <v>155</v>
      </c>
      <c r="C210" s="92">
        <v>0.33333333333333331</v>
      </c>
      <c r="D210" s="95">
        <v>36</v>
      </c>
      <c r="E210" s="95">
        <f t="shared" ref="E210:E214" si="18">C210*D210</f>
        <v>12</v>
      </c>
      <c r="F210" s="115"/>
      <c r="G210" s="85"/>
      <c r="K210"/>
    </row>
    <row r="211" spans="1:11" ht="38.25" x14ac:dyDescent="0.2">
      <c r="A211" s="140" t="s">
        <v>157</v>
      </c>
      <c r="B211" s="94" t="s">
        <v>158</v>
      </c>
      <c r="C211" s="92">
        <v>0.16666666666666666</v>
      </c>
      <c r="D211" s="95">
        <v>51</v>
      </c>
      <c r="E211" s="95">
        <f t="shared" si="18"/>
        <v>8.5</v>
      </c>
      <c r="F211" s="115"/>
      <c r="G211" s="85"/>
      <c r="K211"/>
    </row>
    <row r="212" spans="1:11" ht="38.25" x14ac:dyDescent="0.2">
      <c r="A212" s="140" t="s">
        <v>159</v>
      </c>
      <c r="B212" s="94" t="s">
        <v>155</v>
      </c>
      <c r="C212" s="92">
        <v>8.3333333333333329E-2</v>
      </c>
      <c r="D212" s="95">
        <v>41</v>
      </c>
      <c r="E212" s="95">
        <f t="shared" si="18"/>
        <v>3.4166666666666665</v>
      </c>
      <c r="F212" s="115"/>
      <c r="G212" s="85"/>
      <c r="K212"/>
    </row>
    <row r="213" spans="1:11" ht="25.5" x14ac:dyDescent="0.2">
      <c r="A213" s="140" t="s">
        <v>163</v>
      </c>
      <c r="B213" s="94" t="s">
        <v>164</v>
      </c>
      <c r="C213" s="92">
        <v>0.5</v>
      </c>
      <c r="D213" s="95">
        <v>30</v>
      </c>
      <c r="E213" s="95">
        <f t="shared" si="18"/>
        <v>15</v>
      </c>
      <c r="F213" s="115"/>
      <c r="G213" s="85"/>
      <c r="K213"/>
    </row>
    <row r="214" spans="1:11" x14ac:dyDescent="0.2">
      <c r="A214" s="134" t="s">
        <v>187</v>
      </c>
      <c r="B214" s="94"/>
      <c r="C214" s="96"/>
      <c r="D214" s="95"/>
      <c r="E214" s="95">
        <f t="shared" si="18"/>
        <v>0</v>
      </c>
      <c r="F214" s="115"/>
      <c r="G214" s="85"/>
      <c r="K214"/>
    </row>
    <row r="215" spans="1:11" x14ac:dyDescent="0.2">
      <c r="A215" s="394" t="s">
        <v>188</v>
      </c>
      <c r="B215" s="395"/>
      <c r="C215" s="395"/>
      <c r="D215" s="396"/>
      <c r="E215" s="112">
        <f>SUM(E209:E214)</f>
        <v>48.916666666666664</v>
      </c>
      <c r="F215" s="115"/>
      <c r="G215" s="85"/>
      <c r="K215"/>
    </row>
    <row r="216" spans="1:11" ht="13.5" thickBot="1" x14ac:dyDescent="0.25">
      <c r="A216" s="173"/>
      <c r="B216" s="174"/>
      <c r="C216" s="174"/>
      <c r="D216" s="175"/>
      <c r="E216" s="175"/>
      <c r="F216" s="135"/>
      <c r="G216" s="122"/>
      <c r="K216"/>
    </row>
    <row r="217" spans="1:11" ht="13.5" thickBot="1" x14ac:dyDescent="0.25">
      <c r="A217" s="82"/>
      <c r="B217" s="82"/>
      <c r="C217" s="82"/>
      <c r="D217" s="82"/>
      <c r="E217" s="82"/>
      <c r="F217" s="115"/>
      <c r="G217" s="82"/>
      <c r="K217"/>
    </row>
    <row r="218" spans="1:11" x14ac:dyDescent="0.2">
      <c r="A218" s="124"/>
      <c r="B218" s="120"/>
      <c r="C218" s="120"/>
      <c r="D218" s="120"/>
      <c r="E218" s="120"/>
      <c r="F218" s="182"/>
      <c r="G218" s="82"/>
      <c r="K218"/>
    </row>
    <row r="219" spans="1:11" ht="15" x14ac:dyDescent="0.2">
      <c r="A219" s="125" t="s">
        <v>224</v>
      </c>
      <c r="B219" s="111"/>
      <c r="C219" s="111"/>
      <c r="D219" s="115"/>
      <c r="E219" s="115"/>
      <c r="F219" s="85"/>
      <c r="G219" s="82"/>
      <c r="I219" s="61"/>
      <c r="J219"/>
      <c r="K219"/>
    </row>
    <row r="220" spans="1:11" ht="15" x14ac:dyDescent="0.2">
      <c r="A220" s="125"/>
      <c r="B220" s="111"/>
      <c r="C220" s="111"/>
      <c r="D220" s="115"/>
      <c r="E220" s="115"/>
      <c r="F220" s="85"/>
      <c r="G220" s="82"/>
      <c r="I220" s="61"/>
      <c r="J220"/>
      <c r="K220"/>
    </row>
    <row r="221" spans="1:11" x14ac:dyDescent="0.2">
      <c r="A221" s="136" t="s">
        <v>225</v>
      </c>
      <c r="B221" s="111"/>
      <c r="C221" s="111"/>
      <c r="D221" s="115"/>
      <c r="E221" s="115"/>
      <c r="F221" s="126"/>
      <c r="G221" s="82"/>
      <c r="K221"/>
    </row>
    <row r="222" spans="1:11" x14ac:dyDescent="0.2">
      <c r="A222" s="136"/>
      <c r="B222" s="111"/>
      <c r="C222" s="111"/>
      <c r="D222" s="115"/>
      <c r="E222" s="115"/>
      <c r="F222" s="85"/>
      <c r="G222" s="82"/>
      <c r="I222" s="61"/>
      <c r="J222"/>
      <c r="K222"/>
    </row>
    <row r="223" spans="1:11" x14ac:dyDescent="0.2">
      <c r="A223" s="409" t="s">
        <v>226</v>
      </c>
      <c r="B223" s="410"/>
      <c r="C223" s="153">
        <v>1</v>
      </c>
      <c r="D223" s="115"/>
      <c r="E223" s="115"/>
      <c r="F223" s="126"/>
      <c r="G223" s="82"/>
      <c r="K223"/>
    </row>
    <row r="224" spans="1:11" ht="26.25" customHeight="1" x14ac:dyDescent="0.2">
      <c r="A224" s="411" t="s">
        <v>227</v>
      </c>
      <c r="B224" s="412"/>
      <c r="C224" s="154">
        <v>150000</v>
      </c>
      <c r="D224" s="115"/>
      <c r="E224" s="115"/>
      <c r="F224" s="126"/>
      <c r="G224" s="82"/>
      <c r="K224"/>
    </row>
    <row r="225" spans="1:11" x14ac:dyDescent="0.2">
      <c r="A225" s="411" t="s">
        <v>228</v>
      </c>
      <c r="B225" s="412"/>
      <c r="C225" s="155">
        <v>100</v>
      </c>
      <c r="D225" s="115"/>
      <c r="E225" s="115"/>
      <c r="F225" s="126"/>
      <c r="G225" s="179"/>
      <c r="K225"/>
    </row>
    <row r="226" spans="1:11" x14ac:dyDescent="0.2">
      <c r="A226" s="127"/>
      <c r="B226" s="111"/>
      <c r="C226" s="111"/>
      <c r="D226" s="115"/>
      <c r="E226" s="115"/>
      <c r="F226" s="85"/>
      <c r="G226" s="82"/>
      <c r="J226"/>
      <c r="K226"/>
    </row>
    <row r="227" spans="1:11" x14ac:dyDescent="0.2">
      <c r="A227" s="136" t="s">
        <v>206</v>
      </c>
      <c r="B227" s="111"/>
      <c r="C227" s="111"/>
      <c r="D227" s="115"/>
      <c r="E227" s="115"/>
      <c r="F227" s="139"/>
      <c r="G227" s="82"/>
      <c r="J227"/>
      <c r="K227"/>
    </row>
    <row r="228" spans="1:11" x14ac:dyDescent="0.2">
      <c r="A228" s="405" t="s">
        <v>214</v>
      </c>
      <c r="B228" s="406"/>
      <c r="C228" s="406"/>
      <c r="D228" s="156">
        <v>0.7</v>
      </c>
      <c r="E228" s="115"/>
      <c r="F228" s="85"/>
      <c r="G228" s="82"/>
      <c r="J228"/>
      <c r="K228"/>
    </row>
    <row r="229" spans="1:11" ht="36.75" thickBot="1" x14ac:dyDescent="0.25">
      <c r="A229" s="149" t="s">
        <v>150</v>
      </c>
      <c r="B229" s="150" t="s">
        <v>151</v>
      </c>
      <c r="C229" s="151" t="s">
        <v>208</v>
      </c>
      <c r="D229" s="152" t="s">
        <v>207</v>
      </c>
      <c r="E229" s="109" t="s">
        <v>190</v>
      </c>
      <c r="F229" s="126"/>
      <c r="G229" s="82"/>
      <c r="J229"/>
      <c r="K229"/>
    </row>
    <row r="230" spans="1:11" ht="38.25" x14ac:dyDescent="0.2">
      <c r="A230" s="137" t="s">
        <v>189</v>
      </c>
      <c r="B230" s="94" t="s">
        <v>3</v>
      </c>
      <c r="C230" s="113">
        <f>D228</f>
        <v>0.7</v>
      </c>
      <c r="D230" s="95">
        <f>C224*C230</f>
        <v>105000</v>
      </c>
      <c r="E230" s="112">
        <f>D230/60</f>
        <v>1750</v>
      </c>
      <c r="F230" s="126"/>
      <c r="G230" s="82"/>
      <c r="J230"/>
      <c r="K230"/>
    </row>
    <row r="231" spans="1:11" x14ac:dyDescent="0.2">
      <c r="A231" s="127"/>
      <c r="B231" s="111"/>
      <c r="C231" s="111"/>
      <c r="D231" s="115"/>
      <c r="E231" s="115"/>
      <c r="F231" s="85"/>
      <c r="G231" s="82"/>
      <c r="J231"/>
      <c r="K231"/>
    </row>
    <row r="232" spans="1:11" x14ac:dyDescent="0.2">
      <c r="A232" s="127"/>
      <c r="B232" s="111"/>
      <c r="C232" s="111"/>
      <c r="D232" s="115"/>
      <c r="E232" s="115"/>
      <c r="F232" s="126"/>
      <c r="G232" s="82"/>
      <c r="J232"/>
      <c r="K232"/>
    </row>
    <row r="233" spans="1:11" x14ac:dyDescent="0.2">
      <c r="A233" s="136" t="s">
        <v>192</v>
      </c>
      <c r="B233" s="111"/>
      <c r="C233" s="111"/>
      <c r="D233" s="115"/>
      <c r="E233" s="115"/>
      <c r="F233" s="126"/>
      <c r="G233" s="82"/>
      <c r="J233"/>
      <c r="K233"/>
    </row>
    <row r="234" spans="1:11" ht="13.5" thickBot="1" x14ac:dyDescent="0.25">
      <c r="A234" s="413" t="s">
        <v>215</v>
      </c>
      <c r="B234" s="414"/>
      <c r="C234" s="414"/>
      <c r="D234" s="415"/>
      <c r="E234" s="204">
        <v>7.0000000000000001E-3</v>
      </c>
      <c r="F234" s="142"/>
      <c r="G234" s="82"/>
      <c r="J234"/>
      <c r="K234"/>
    </row>
    <row r="235" spans="1:11" ht="24.75" thickBot="1" x14ac:dyDescent="0.25">
      <c r="A235" s="88" t="s">
        <v>150</v>
      </c>
      <c r="B235" s="89" t="s">
        <v>151</v>
      </c>
      <c r="C235" s="98" t="s">
        <v>209</v>
      </c>
      <c r="D235" s="90" t="s">
        <v>152</v>
      </c>
      <c r="E235" s="90" t="s">
        <v>190</v>
      </c>
      <c r="F235" s="126"/>
      <c r="G235" s="82"/>
      <c r="J235"/>
      <c r="K235"/>
    </row>
    <row r="236" spans="1:11" ht="38.25" x14ac:dyDescent="0.2">
      <c r="A236" s="140" t="s">
        <v>165</v>
      </c>
      <c r="B236" s="94" t="s">
        <v>3</v>
      </c>
      <c r="C236" s="205">
        <f>E234</f>
        <v>7.0000000000000001E-3</v>
      </c>
      <c r="D236" s="95">
        <f>C224</f>
        <v>150000</v>
      </c>
      <c r="E236" s="112">
        <f>D236*C236</f>
        <v>1050</v>
      </c>
      <c r="F236" s="85"/>
      <c r="G236" s="82"/>
      <c r="J236"/>
      <c r="K236"/>
    </row>
    <row r="237" spans="1:11" x14ac:dyDescent="0.2">
      <c r="A237" s="127"/>
      <c r="B237" s="111"/>
      <c r="C237" s="108"/>
      <c r="D237" s="108"/>
      <c r="E237" s="108"/>
      <c r="F237" s="126"/>
      <c r="G237" s="82"/>
      <c r="J237"/>
      <c r="K237"/>
    </row>
    <row r="238" spans="1:11" x14ac:dyDescent="0.2">
      <c r="A238" s="127"/>
      <c r="B238" s="111"/>
      <c r="C238" s="111"/>
      <c r="D238" s="115"/>
      <c r="E238" s="115"/>
      <c r="F238" s="126"/>
      <c r="G238" s="82"/>
      <c r="J238"/>
      <c r="K238"/>
    </row>
    <row r="239" spans="1:11" ht="13.5" thickBot="1" x14ac:dyDescent="0.25">
      <c r="A239" s="136" t="s">
        <v>193</v>
      </c>
      <c r="B239" s="111"/>
      <c r="C239" s="111"/>
      <c r="D239" s="115"/>
      <c r="E239" s="115"/>
      <c r="F239" s="85"/>
      <c r="G239" s="82"/>
      <c r="J239"/>
      <c r="K239"/>
    </row>
    <row r="240" spans="1:11" ht="13.5" thickBot="1" x14ac:dyDescent="0.25">
      <c r="A240" s="88" t="s">
        <v>150</v>
      </c>
      <c r="B240" s="89" t="s">
        <v>151</v>
      </c>
      <c r="C240" s="89" t="s">
        <v>130</v>
      </c>
      <c r="D240" s="90" t="s">
        <v>152</v>
      </c>
      <c r="E240" s="90" t="s">
        <v>190</v>
      </c>
      <c r="F240" s="148"/>
      <c r="G240" s="82"/>
      <c r="J240"/>
      <c r="K240"/>
    </row>
    <row r="241" spans="1:11" ht="27" customHeight="1" x14ac:dyDescent="0.2">
      <c r="A241" s="140" t="s">
        <v>167</v>
      </c>
      <c r="B241" s="94" t="s">
        <v>155</v>
      </c>
      <c r="C241" s="170">
        <v>8.3333333333333329E-2</v>
      </c>
      <c r="D241" s="159">
        <v>2000</v>
      </c>
      <c r="E241" s="93">
        <f t="shared" ref="E241" si="19">D241*C241</f>
        <v>166.66666666666666</v>
      </c>
      <c r="F241" s="126"/>
      <c r="G241" s="82"/>
      <c r="J241"/>
      <c r="K241"/>
    </row>
    <row r="242" spans="1:11" x14ac:dyDescent="0.2">
      <c r="A242" s="394" t="s">
        <v>190</v>
      </c>
      <c r="B242" s="395"/>
      <c r="C242" s="395"/>
      <c r="D242" s="396"/>
      <c r="E242" s="112">
        <f>SUM(E241:E241)</f>
        <v>166.66666666666666</v>
      </c>
      <c r="F242" s="126"/>
      <c r="G242" s="82"/>
      <c r="K242"/>
    </row>
    <row r="243" spans="1:11" x14ac:dyDescent="0.2">
      <c r="A243" s="127"/>
      <c r="B243" s="111"/>
      <c r="C243" s="111"/>
      <c r="D243" s="115"/>
      <c r="E243" s="115"/>
      <c r="F243" s="126"/>
      <c r="G243" s="82"/>
      <c r="K243"/>
    </row>
    <row r="244" spans="1:11" x14ac:dyDescent="0.2">
      <c r="A244" s="127"/>
      <c r="B244" s="111"/>
      <c r="C244" s="111"/>
      <c r="D244" s="115"/>
      <c r="E244" s="115"/>
      <c r="F244" s="126"/>
      <c r="G244" s="82"/>
      <c r="K244"/>
    </row>
    <row r="245" spans="1:11" ht="13.5" thickBot="1" x14ac:dyDescent="0.25">
      <c r="A245" s="136" t="s">
        <v>194</v>
      </c>
      <c r="B245" s="143"/>
      <c r="C245" s="144"/>
      <c r="D245" s="115"/>
      <c r="E245" s="115"/>
      <c r="F245" s="126"/>
      <c r="G245" s="82"/>
      <c r="K245"/>
    </row>
    <row r="246" spans="1:11" ht="13.5" thickBot="1" x14ac:dyDescent="0.25">
      <c r="A246" s="88" t="s">
        <v>150</v>
      </c>
      <c r="B246" s="89" t="s">
        <v>151</v>
      </c>
      <c r="C246" s="89" t="s">
        <v>130</v>
      </c>
      <c r="D246" s="90" t="s">
        <v>152</v>
      </c>
      <c r="E246" s="90" t="s">
        <v>153</v>
      </c>
      <c r="F246" s="126"/>
      <c r="G246" s="82"/>
      <c r="K246"/>
    </row>
    <row r="247" spans="1:11" ht="38.25" x14ac:dyDescent="0.2">
      <c r="A247" s="138" t="s">
        <v>229</v>
      </c>
      <c r="B247" s="171" t="s">
        <v>230</v>
      </c>
      <c r="C247" s="160">
        <v>10</v>
      </c>
      <c r="D247" s="161">
        <v>6.26</v>
      </c>
      <c r="E247" s="114"/>
      <c r="F247" s="148" t="s">
        <v>211</v>
      </c>
      <c r="G247" s="180"/>
      <c r="K247"/>
    </row>
    <row r="248" spans="1:11" ht="25.5" x14ac:dyDescent="0.2">
      <c r="A248" s="140" t="s">
        <v>170</v>
      </c>
      <c r="B248" s="167" t="s">
        <v>231</v>
      </c>
      <c r="C248" s="106">
        <f>C225</f>
        <v>100</v>
      </c>
      <c r="D248" s="104">
        <f>D247*C247</f>
        <v>62.599999999999994</v>
      </c>
      <c r="E248" s="95">
        <f>C248*D248</f>
        <v>6259.9999999999991</v>
      </c>
      <c r="F248" s="85"/>
      <c r="G248" s="82"/>
      <c r="I248" s="61"/>
      <c r="J248"/>
      <c r="K248"/>
    </row>
    <row r="249" spans="1:11" ht="25.5" x14ac:dyDescent="0.2">
      <c r="A249" s="137" t="s">
        <v>232</v>
      </c>
      <c r="B249" s="167" t="s">
        <v>233</v>
      </c>
      <c r="C249" s="162">
        <v>6</v>
      </c>
      <c r="D249" s="159">
        <v>23.5</v>
      </c>
      <c r="E249" s="116"/>
      <c r="F249" s="126"/>
      <c r="G249" s="179"/>
      <c r="K249"/>
    </row>
    <row r="250" spans="1:11" ht="38.25" x14ac:dyDescent="0.2">
      <c r="A250" s="140" t="s">
        <v>173</v>
      </c>
      <c r="B250" s="167" t="s">
        <v>231</v>
      </c>
      <c r="C250" s="107">
        <f>C248</f>
        <v>100</v>
      </c>
      <c r="D250" s="105">
        <f>C249*D249/50</f>
        <v>2.82</v>
      </c>
      <c r="E250" s="95">
        <f>D250*C250</f>
        <v>282</v>
      </c>
      <c r="F250" s="126"/>
      <c r="G250" s="82"/>
      <c r="K250"/>
    </row>
    <row r="251" spans="1:11" ht="38.25" x14ac:dyDescent="0.2">
      <c r="A251" s="137" t="s">
        <v>234</v>
      </c>
      <c r="B251" s="167" t="s">
        <v>233</v>
      </c>
      <c r="C251" s="162">
        <v>1</v>
      </c>
      <c r="D251" s="159">
        <v>20</v>
      </c>
      <c r="E251" s="116"/>
      <c r="F251" s="85"/>
      <c r="G251" s="82"/>
      <c r="I251" s="61"/>
      <c r="J251"/>
      <c r="K251"/>
    </row>
    <row r="252" spans="1:11" ht="38.25" x14ac:dyDescent="0.2">
      <c r="A252" s="140" t="s">
        <v>175</v>
      </c>
      <c r="B252" s="167" t="s">
        <v>231</v>
      </c>
      <c r="C252" s="107">
        <f>C248</f>
        <v>100</v>
      </c>
      <c r="D252" s="105">
        <f>D251*C251/50</f>
        <v>0.4</v>
      </c>
      <c r="E252" s="95">
        <f>C252*D252</f>
        <v>40</v>
      </c>
      <c r="F252" s="126"/>
      <c r="G252" s="82"/>
      <c r="K252"/>
    </row>
    <row r="253" spans="1:11" ht="38.25" x14ac:dyDescent="0.2">
      <c r="A253" s="137" t="s">
        <v>235</v>
      </c>
      <c r="B253" s="167" t="s">
        <v>236</v>
      </c>
      <c r="C253" s="162">
        <v>3</v>
      </c>
      <c r="D253" s="159">
        <v>20</v>
      </c>
      <c r="E253" s="116"/>
      <c r="F253" s="85"/>
      <c r="G253" s="82"/>
      <c r="I253" s="61"/>
      <c r="J253"/>
      <c r="K253"/>
    </row>
    <row r="254" spans="1:11" ht="38.25" x14ac:dyDescent="0.2">
      <c r="A254" s="140" t="s">
        <v>177</v>
      </c>
      <c r="B254" s="94" t="s">
        <v>149</v>
      </c>
      <c r="C254" s="107">
        <f>C248</f>
        <v>100</v>
      </c>
      <c r="D254" s="105">
        <f>C253*D253/50</f>
        <v>1.2</v>
      </c>
      <c r="E254" s="95">
        <f>C254*D254</f>
        <v>120</v>
      </c>
      <c r="F254" s="126"/>
      <c r="G254" s="82"/>
      <c r="K254"/>
    </row>
    <row r="255" spans="1:11" ht="25.5" x14ac:dyDescent="0.2">
      <c r="A255" s="137" t="s">
        <v>237</v>
      </c>
      <c r="B255" s="167" t="s">
        <v>238</v>
      </c>
      <c r="C255" s="163">
        <v>2</v>
      </c>
      <c r="D255" s="159">
        <v>13</v>
      </c>
      <c r="E255" s="116"/>
      <c r="F255" s="126"/>
      <c r="G255" s="82"/>
      <c r="K255"/>
    </row>
    <row r="256" spans="1:11" ht="25.5" x14ac:dyDescent="0.2">
      <c r="A256" s="140" t="s">
        <v>180</v>
      </c>
      <c r="B256" s="94" t="s">
        <v>149</v>
      </c>
      <c r="C256" s="107">
        <f>C250</f>
        <v>100</v>
      </c>
      <c r="D256" s="105">
        <f>C255*D255/50</f>
        <v>0.52</v>
      </c>
      <c r="E256" s="95">
        <f>C256*D256</f>
        <v>52</v>
      </c>
      <c r="F256" s="126"/>
      <c r="G256" s="82"/>
      <c r="K256"/>
    </row>
    <row r="257" spans="1:11" x14ac:dyDescent="0.2">
      <c r="A257" s="401" t="s">
        <v>195</v>
      </c>
      <c r="B257" s="402"/>
      <c r="C257" s="402"/>
      <c r="D257" s="402"/>
      <c r="E257" s="117">
        <f>E256+E254+E252+E250+E248</f>
        <v>6753.9999999999991</v>
      </c>
      <c r="F257" s="126"/>
      <c r="G257" s="82"/>
      <c r="K257"/>
    </row>
    <row r="258" spans="1:11" x14ac:dyDescent="0.2">
      <c r="A258" s="127"/>
      <c r="B258" s="111"/>
      <c r="C258" s="111"/>
      <c r="D258" s="115"/>
      <c r="E258" s="115"/>
      <c r="F258" s="126"/>
      <c r="G258" s="82"/>
      <c r="K258"/>
    </row>
    <row r="259" spans="1:11" ht="13.5" thickBot="1" x14ac:dyDescent="0.25">
      <c r="A259" s="136" t="s">
        <v>196</v>
      </c>
      <c r="B259" s="111"/>
      <c r="C259" s="111"/>
      <c r="D259" s="115"/>
      <c r="E259" s="115"/>
      <c r="F259" s="126"/>
      <c r="G259" s="82"/>
      <c r="K259"/>
    </row>
    <row r="260" spans="1:11" ht="72.75" thickBot="1" x14ac:dyDescent="0.25">
      <c r="A260" s="88" t="s">
        <v>150</v>
      </c>
      <c r="B260" s="89" t="s">
        <v>151</v>
      </c>
      <c r="C260" s="98" t="s">
        <v>281</v>
      </c>
      <c r="D260" s="147" t="s">
        <v>213</v>
      </c>
      <c r="E260" s="90" t="s">
        <v>197</v>
      </c>
      <c r="F260" s="126"/>
      <c r="G260" s="82"/>
      <c r="K260"/>
    </row>
    <row r="261" spans="1:11" ht="38.25" x14ac:dyDescent="0.2">
      <c r="A261" s="140" t="s">
        <v>181</v>
      </c>
      <c r="B261" s="94" t="s">
        <v>3</v>
      </c>
      <c r="C261" s="172">
        <v>0.6</v>
      </c>
      <c r="D261" s="95">
        <f>C224*C261</f>
        <v>90000</v>
      </c>
      <c r="E261" s="112">
        <f>D261/60</f>
        <v>1500</v>
      </c>
      <c r="F261" s="85"/>
      <c r="G261" s="82"/>
      <c r="I261" s="61"/>
      <c r="J261"/>
      <c r="K261"/>
    </row>
    <row r="262" spans="1:11" x14ac:dyDescent="0.2">
      <c r="A262" s="127"/>
      <c r="B262" s="111"/>
      <c r="C262" s="111"/>
      <c r="D262" s="115"/>
      <c r="E262" s="115"/>
      <c r="F262" s="126"/>
      <c r="G262" s="82"/>
      <c r="K262"/>
    </row>
    <row r="263" spans="1:11" x14ac:dyDescent="0.2">
      <c r="A263" s="127"/>
      <c r="B263" s="111"/>
      <c r="C263" s="111"/>
      <c r="D263" s="115"/>
      <c r="E263" s="115"/>
      <c r="F263" s="126"/>
      <c r="G263" s="82"/>
      <c r="K263"/>
    </row>
    <row r="264" spans="1:11" ht="13.5" thickBot="1" x14ac:dyDescent="0.25">
      <c r="A264" s="136" t="s">
        <v>198</v>
      </c>
      <c r="B264" s="111"/>
      <c r="C264" s="111"/>
      <c r="D264" s="115"/>
      <c r="E264" s="115"/>
      <c r="F264" s="85"/>
      <c r="G264" s="82"/>
      <c r="I264" s="61"/>
      <c r="J264"/>
      <c r="K264"/>
    </row>
    <row r="265" spans="1:11" ht="13.5" thickBot="1" x14ac:dyDescent="0.25">
      <c r="A265" s="88" t="s">
        <v>150</v>
      </c>
      <c r="B265" s="89" t="s">
        <v>151</v>
      </c>
      <c r="C265" s="89" t="s">
        <v>130</v>
      </c>
      <c r="D265" s="90" t="s">
        <v>152</v>
      </c>
      <c r="E265" s="90" t="s">
        <v>131</v>
      </c>
      <c r="F265" s="126"/>
      <c r="G265" s="82"/>
      <c r="K265"/>
    </row>
    <row r="266" spans="1:11" ht="25.5" x14ac:dyDescent="0.2">
      <c r="A266" s="138" t="s">
        <v>199</v>
      </c>
      <c r="B266" s="91" t="s">
        <v>155</v>
      </c>
      <c r="C266" s="164">
        <v>4</v>
      </c>
      <c r="D266" s="158">
        <v>6480</v>
      </c>
      <c r="E266" s="93">
        <f>D266*C266</f>
        <v>25920</v>
      </c>
      <c r="F266" s="126"/>
      <c r="G266" s="179"/>
      <c r="K266"/>
    </row>
    <row r="267" spans="1:11" x14ac:dyDescent="0.2">
      <c r="A267" s="181" t="s">
        <v>256</v>
      </c>
      <c r="B267" s="171" t="s">
        <v>151</v>
      </c>
      <c r="C267" s="164">
        <v>4</v>
      </c>
      <c r="D267" s="158">
        <v>255</v>
      </c>
      <c r="E267" s="93">
        <f t="shared" ref="E267:E268" si="20">D267*C267</f>
        <v>1020</v>
      </c>
      <c r="F267" s="126"/>
      <c r="G267" s="179"/>
      <c r="K267"/>
    </row>
    <row r="268" spans="1:11" x14ac:dyDescent="0.2">
      <c r="A268" s="181" t="s">
        <v>257</v>
      </c>
      <c r="B268" s="171" t="s">
        <v>151</v>
      </c>
      <c r="C268" s="164">
        <v>4</v>
      </c>
      <c r="D268" s="158">
        <v>140</v>
      </c>
      <c r="E268" s="93">
        <f t="shared" si="20"/>
        <v>560</v>
      </c>
      <c r="F268" s="126"/>
      <c r="G268" s="179"/>
      <c r="K268"/>
    </row>
    <row r="269" spans="1:11" ht="25.5" x14ac:dyDescent="0.2">
      <c r="A269" s="145" t="s">
        <v>182</v>
      </c>
      <c r="B269" s="91" t="s">
        <v>155</v>
      </c>
      <c r="C269" s="164">
        <v>12</v>
      </c>
      <c r="D269" s="158">
        <v>2045</v>
      </c>
      <c r="E269" s="93">
        <f>D269*C269</f>
        <v>24540</v>
      </c>
      <c r="F269" s="85"/>
      <c r="G269" s="179"/>
      <c r="K269"/>
    </row>
    <row r="270" spans="1:11" x14ac:dyDescent="0.2">
      <c r="A270" s="403" t="s">
        <v>216</v>
      </c>
      <c r="B270" s="404"/>
      <c r="C270" s="404"/>
      <c r="D270" s="404"/>
      <c r="E270" s="95">
        <f>SUM(E266:E269)</f>
        <v>52040</v>
      </c>
      <c r="F270" s="85"/>
      <c r="G270" s="82"/>
      <c r="K270"/>
    </row>
    <row r="271" spans="1:11" ht="13.5" thickBot="1" x14ac:dyDescent="0.25">
      <c r="A271" s="136"/>
      <c r="B271" s="111"/>
      <c r="C271" s="111"/>
      <c r="D271" s="115"/>
      <c r="E271" s="115"/>
      <c r="F271" s="85"/>
      <c r="G271" s="82"/>
      <c r="K271"/>
    </row>
    <row r="272" spans="1:11" ht="13.5" thickBot="1" x14ac:dyDescent="0.25">
      <c r="A272" s="88" t="s">
        <v>150</v>
      </c>
      <c r="B272" s="89" t="s">
        <v>151</v>
      </c>
      <c r="C272" s="89" t="s">
        <v>130</v>
      </c>
      <c r="D272" s="90" t="s">
        <v>152</v>
      </c>
      <c r="E272" s="90" t="s">
        <v>153</v>
      </c>
      <c r="F272" s="85"/>
      <c r="G272" s="82"/>
      <c r="K272"/>
    </row>
    <row r="273" spans="1:11" ht="38.25" x14ac:dyDescent="0.2">
      <c r="A273" s="137" t="s">
        <v>239</v>
      </c>
      <c r="B273" s="167" t="s">
        <v>240</v>
      </c>
      <c r="C273" s="165">
        <v>8000</v>
      </c>
      <c r="D273" s="95">
        <f>E270</f>
        <v>52040</v>
      </c>
      <c r="E273" s="95">
        <f>D273/C273</f>
        <v>6.5049999999999999</v>
      </c>
      <c r="F273" s="85"/>
      <c r="G273" s="82"/>
      <c r="K273"/>
    </row>
    <row r="274" spans="1:11" ht="25.5" x14ac:dyDescent="0.2">
      <c r="A274" s="140" t="s">
        <v>185</v>
      </c>
      <c r="B274" s="167" t="s">
        <v>231</v>
      </c>
      <c r="C274" s="107">
        <f>C225</f>
        <v>100</v>
      </c>
      <c r="D274" s="95">
        <f>E273</f>
        <v>6.5049999999999999</v>
      </c>
      <c r="E274" s="95">
        <f>D274*C274</f>
        <v>650.5</v>
      </c>
      <c r="F274" s="85"/>
      <c r="G274" s="82"/>
      <c r="K274"/>
    </row>
    <row r="275" spans="1:11" x14ac:dyDescent="0.2">
      <c r="A275" s="405" t="s">
        <v>185</v>
      </c>
      <c r="B275" s="406"/>
      <c r="C275" s="406"/>
      <c r="D275" s="406"/>
      <c r="E275" s="117">
        <f>E274</f>
        <v>650.5</v>
      </c>
      <c r="F275" s="85"/>
      <c r="G275" s="82"/>
      <c r="K275"/>
    </row>
    <row r="276" spans="1:11" x14ac:dyDescent="0.2">
      <c r="A276" s="127"/>
      <c r="B276" s="111"/>
      <c r="C276" s="111"/>
      <c r="D276" s="115"/>
      <c r="E276" s="115"/>
      <c r="F276" s="85"/>
      <c r="G276" s="82"/>
      <c r="K276"/>
    </row>
    <row r="277" spans="1:11" x14ac:dyDescent="0.2">
      <c r="A277" s="127"/>
      <c r="B277" s="111"/>
      <c r="C277" s="111"/>
      <c r="D277" s="115"/>
      <c r="E277" s="115"/>
      <c r="F277" s="85"/>
      <c r="G277" s="82"/>
      <c r="K277"/>
    </row>
    <row r="278" spans="1:11" x14ac:dyDescent="0.2">
      <c r="A278" s="416" t="str">
        <f>A221</f>
        <v>6 - A -  Máquinas =  Pá carregadeira ou retroescavadeira 4x4</v>
      </c>
      <c r="B278" s="417"/>
      <c r="C278" s="417"/>
      <c r="D278" s="417"/>
      <c r="E278" s="417"/>
      <c r="F278" s="418"/>
      <c r="G278" s="82"/>
      <c r="K278"/>
    </row>
    <row r="279" spans="1:11" x14ac:dyDescent="0.2">
      <c r="A279" s="407" t="s">
        <v>141</v>
      </c>
      <c r="B279" s="408"/>
      <c r="C279" s="408"/>
      <c r="D279" s="218" t="s">
        <v>200</v>
      </c>
      <c r="E279" s="82"/>
      <c r="F279" s="85"/>
      <c r="G279" s="82"/>
      <c r="K279"/>
    </row>
    <row r="280" spans="1:11" x14ac:dyDescent="0.2">
      <c r="A280" s="397" t="str">
        <f>A227</f>
        <v>2. Depreciação</v>
      </c>
      <c r="B280" s="398"/>
      <c r="C280" s="398"/>
      <c r="D280" s="123">
        <f>E230</f>
        <v>1750</v>
      </c>
      <c r="E280" s="82"/>
      <c r="F280" s="85"/>
      <c r="G280" s="82"/>
      <c r="K280"/>
    </row>
    <row r="281" spans="1:11" x14ac:dyDescent="0.2">
      <c r="A281" s="397" t="str">
        <f>A233</f>
        <v>2.  Remuneração do Capital  Investido</v>
      </c>
      <c r="B281" s="398"/>
      <c r="C281" s="398"/>
      <c r="D281" s="123">
        <f>E236</f>
        <v>1050</v>
      </c>
      <c r="E281" s="82"/>
      <c r="F281" s="85"/>
      <c r="G281" s="82"/>
      <c r="K281"/>
    </row>
    <row r="282" spans="1:11" x14ac:dyDescent="0.2">
      <c r="A282" s="397" t="str">
        <f>A239</f>
        <v>3. Impostos e Seguros</v>
      </c>
      <c r="B282" s="398"/>
      <c r="C282" s="398"/>
      <c r="D282" s="123">
        <f>E242</f>
        <v>166.66666666666666</v>
      </c>
      <c r="E282" s="82"/>
      <c r="F282" s="85"/>
      <c r="G282" s="82"/>
      <c r="K282"/>
    </row>
    <row r="283" spans="1:11" x14ac:dyDescent="0.2">
      <c r="A283" s="397" t="str">
        <f>A245</f>
        <v>4. Consumos</v>
      </c>
      <c r="B283" s="398"/>
      <c r="C283" s="398"/>
      <c r="D283" s="123">
        <f>E257</f>
        <v>6753.9999999999991</v>
      </c>
      <c r="E283" s="82"/>
      <c r="F283" s="85"/>
      <c r="G283" s="82"/>
      <c r="K283"/>
    </row>
    <row r="284" spans="1:11" x14ac:dyDescent="0.2">
      <c r="A284" s="397" t="str">
        <f>A259</f>
        <v>5. Manutenção</v>
      </c>
      <c r="B284" s="398"/>
      <c r="C284" s="398"/>
      <c r="D284" s="123">
        <f>E261</f>
        <v>1500</v>
      </c>
      <c r="E284" s="82"/>
      <c r="F284" s="85"/>
      <c r="G284" s="82"/>
      <c r="K284"/>
    </row>
    <row r="285" spans="1:11" x14ac:dyDescent="0.2">
      <c r="A285" s="397" t="str">
        <f>A264</f>
        <v>6. Pneus</v>
      </c>
      <c r="B285" s="398"/>
      <c r="C285" s="398"/>
      <c r="D285" s="123">
        <f>E275</f>
        <v>650.5</v>
      </c>
      <c r="E285" s="82"/>
      <c r="F285" s="85"/>
      <c r="G285" s="82"/>
      <c r="K285"/>
    </row>
    <row r="286" spans="1:11" ht="15" x14ac:dyDescent="0.25">
      <c r="A286" s="399" t="s">
        <v>201</v>
      </c>
      <c r="B286" s="400"/>
      <c r="C286" s="400"/>
      <c r="D286" s="166">
        <f>SUM(D280:D285)</f>
        <v>11871.166666666666</v>
      </c>
      <c r="E286" s="82"/>
      <c r="F286" s="85"/>
      <c r="G286" s="231"/>
      <c r="K286"/>
    </row>
    <row r="287" spans="1:11" ht="13.5" thickBot="1" x14ac:dyDescent="0.25">
      <c r="A287" s="86"/>
      <c r="B287" s="87"/>
      <c r="C287" s="87"/>
      <c r="D287" s="87"/>
      <c r="E287" s="87"/>
      <c r="F287" s="122"/>
      <c r="G287" s="82"/>
      <c r="K287"/>
    </row>
    <row r="288" spans="1:11" ht="13.5" thickBot="1" x14ac:dyDescent="0.25">
      <c r="A288" s="82"/>
      <c r="B288" s="82"/>
      <c r="C288" s="82"/>
      <c r="D288" s="82"/>
      <c r="E288" s="82"/>
      <c r="G288" s="82"/>
      <c r="K288"/>
    </row>
    <row r="289" spans="1:11" x14ac:dyDescent="0.2">
      <c r="A289" s="183"/>
      <c r="B289" s="184"/>
      <c r="C289" s="184"/>
      <c r="D289" s="185"/>
      <c r="E289" s="185"/>
      <c r="F289" s="121"/>
      <c r="G289" s="82"/>
      <c r="K289"/>
    </row>
    <row r="290" spans="1:11" x14ac:dyDescent="0.2">
      <c r="A290" s="136" t="s">
        <v>258</v>
      </c>
      <c r="B290" s="111"/>
      <c r="C290" s="111"/>
      <c r="D290" s="115"/>
      <c r="E290" s="115"/>
      <c r="F290" s="85"/>
      <c r="G290" s="82"/>
      <c r="K290"/>
    </row>
    <row r="291" spans="1:11" x14ac:dyDescent="0.2">
      <c r="A291" s="136"/>
      <c r="B291" s="111"/>
      <c r="C291" s="111"/>
      <c r="D291" s="115"/>
      <c r="E291" s="115"/>
      <c r="F291" s="85"/>
      <c r="G291" s="82"/>
      <c r="K291"/>
    </row>
    <row r="292" spans="1:11" x14ac:dyDescent="0.2">
      <c r="A292" s="409" t="s">
        <v>210</v>
      </c>
      <c r="B292" s="410"/>
      <c r="C292" s="153">
        <v>1</v>
      </c>
      <c r="D292" s="115"/>
      <c r="E292" s="115"/>
      <c r="F292" s="85"/>
      <c r="G292" s="82"/>
      <c r="J292"/>
      <c r="K292"/>
    </row>
    <row r="293" spans="1:11" ht="37.5" customHeight="1" x14ac:dyDescent="0.2">
      <c r="A293" s="411" t="s">
        <v>269</v>
      </c>
      <c r="B293" s="412"/>
      <c r="C293" s="154">
        <v>200000</v>
      </c>
      <c r="D293" s="115"/>
      <c r="E293" s="210"/>
      <c r="F293" s="85"/>
      <c r="G293" s="82"/>
      <c r="J293"/>
      <c r="K293"/>
    </row>
    <row r="294" spans="1:11" x14ac:dyDescent="0.2">
      <c r="A294" s="411" t="s">
        <v>205</v>
      </c>
      <c r="B294" s="412"/>
      <c r="C294" s="201">
        <v>2340</v>
      </c>
      <c r="E294" s="211"/>
      <c r="F294" s="85"/>
      <c r="G294" s="82"/>
      <c r="J294"/>
      <c r="K294"/>
    </row>
    <row r="295" spans="1:11" x14ac:dyDescent="0.2">
      <c r="A295" s="127"/>
      <c r="B295" s="111"/>
      <c r="C295" s="111"/>
      <c r="D295" s="115"/>
      <c r="E295" s="115"/>
      <c r="F295" s="85"/>
      <c r="G295" s="82"/>
      <c r="J295"/>
      <c r="K295"/>
    </row>
    <row r="296" spans="1:11" x14ac:dyDescent="0.2">
      <c r="A296" s="136" t="s">
        <v>246</v>
      </c>
      <c r="B296" s="111"/>
      <c r="C296" s="111"/>
      <c r="D296" s="115"/>
      <c r="E296" s="115"/>
      <c r="F296" s="85"/>
      <c r="G296" s="82"/>
      <c r="J296"/>
      <c r="K296"/>
    </row>
    <row r="297" spans="1:11" x14ac:dyDescent="0.2">
      <c r="A297" s="405" t="s">
        <v>214</v>
      </c>
      <c r="B297" s="406"/>
      <c r="C297" s="406"/>
      <c r="D297" s="156">
        <v>0.7</v>
      </c>
      <c r="E297" s="115"/>
      <c r="F297" s="85"/>
      <c r="G297" s="82"/>
      <c r="J297"/>
      <c r="K297"/>
    </row>
    <row r="298" spans="1:11" ht="36.75" thickBot="1" x14ac:dyDescent="0.25">
      <c r="A298" s="149" t="s">
        <v>150</v>
      </c>
      <c r="B298" s="150" t="s">
        <v>151</v>
      </c>
      <c r="C298" s="151" t="s">
        <v>208</v>
      </c>
      <c r="D298" s="152" t="s">
        <v>207</v>
      </c>
      <c r="E298" s="109" t="s">
        <v>190</v>
      </c>
      <c r="F298" s="85"/>
      <c r="G298" s="82"/>
      <c r="J298"/>
      <c r="K298"/>
    </row>
    <row r="299" spans="1:11" ht="38.25" x14ac:dyDescent="0.2">
      <c r="A299" s="137" t="s">
        <v>189</v>
      </c>
      <c r="B299" s="94" t="s">
        <v>3</v>
      </c>
      <c r="C299" s="113">
        <f>D297</f>
        <v>0.7</v>
      </c>
      <c r="D299" s="95">
        <f>C293*C299</f>
        <v>140000</v>
      </c>
      <c r="E299" s="112">
        <f>D299/60</f>
        <v>2333.3333333333335</v>
      </c>
      <c r="F299" s="85"/>
      <c r="J299"/>
      <c r="K299"/>
    </row>
    <row r="300" spans="1:11" x14ac:dyDescent="0.2">
      <c r="A300" s="127"/>
      <c r="B300" s="111"/>
      <c r="C300" s="111"/>
      <c r="D300" s="115"/>
      <c r="E300" s="115"/>
      <c r="F300" s="85"/>
      <c r="J300"/>
      <c r="K300"/>
    </row>
    <row r="301" spans="1:11" x14ac:dyDescent="0.2">
      <c r="A301" s="127"/>
      <c r="B301" s="111"/>
      <c r="C301" s="111"/>
      <c r="D301" s="115"/>
      <c r="E301" s="115"/>
      <c r="F301" s="85"/>
      <c r="J301"/>
      <c r="K301"/>
    </row>
    <row r="302" spans="1:11" x14ac:dyDescent="0.2">
      <c r="A302" s="136" t="s">
        <v>192</v>
      </c>
      <c r="B302" s="111"/>
      <c r="C302" s="111"/>
      <c r="D302" s="115"/>
      <c r="E302" s="115"/>
      <c r="F302" s="85"/>
      <c r="J302"/>
      <c r="K302"/>
    </row>
    <row r="303" spans="1:11" ht="13.5" thickBot="1" x14ac:dyDescent="0.25">
      <c r="A303" s="413" t="s">
        <v>215</v>
      </c>
      <c r="B303" s="414"/>
      <c r="C303" s="414"/>
      <c r="D303" s="415"/>
      <c r="E303" s="204">
        <v>7.0000000000000001E-3</v>
      </c>
      <c r="F303" s="85"/>
      <c r="J303"/>
      <c r="K303"/>
    </row>
    <row r="304" spans="1:11" ht="24.75" thickBot="1" x14ac:dyDescent="0.25">
      <c r="A304" s="88" t="s">
        <v>150</v>
      </c>
      <c r="B304" s="89" t="s">
        <v>151</v>
      </c>
      <c r="C304" s="98" t="s">
        <v>209</v>
      </c>
      <c r="D304" s="90" t="s">
        <v>152</v>
      </c>
      <c r="E304" s="90" t="s">
        <v>190</v>
      </c>
      <c r="F304" s="85"/>
      <c r="J304"/>
      <c r="K304"/>
    </row>
    <row r="305" spans="1:6" ht="38.25" x14ac:dyDescent="0.2">
      <c r="A305" s="140" t="s">
        <v>165</v>
      </c>
      <c r="B305" s="94" t="s">
        <v>3</v>
      </c>
      <c r="C305" s="205">
        <f>E303</f>
        <v>7.0000000000000001E-3</v>
      </c>
      <c r="D305" s="95">
        <f>C293</f>
        <v>200000</v>
      </c>
      <c r="E305" s="112">
        <f>D305*C305</f>
        <v>1400</v>
      </c>
      <c r="F305" s="85"/>
    </row>
    <row r="306" spans="1:6" x14ac:dyDescent="0.2">
      <c r="A306" s="127"/>
      <c r="B306" s="111"/>
      <c r="C306" s="108"/>
      <c r="D306" s="108"/>
      <c r="E306" s="108"/>
      <c r="F306" s="85"/>
    </row>
    <row r="307" spans="1:6" x14ac:dyDescent="0.2">
      <c r="A307" s="127"/>
      <c r="B307" s="111"/>
      <c r="C307" s="111"/>
      <c r="D307" s="115"/>
      <c r="E307" s="115"/>
      <c r="F307" s="85"/>
    </row>
    <row r="308" spans="1:6" ht="13.5" thickBot="1" x14ac:dyDescent="0.25">
      <c r="A308" s="136" t="s">
        <v>193</v>
      </c>
      <c r="B308" s="111"/>
      <c r="C308" s="111"/>
      <c r="D308" s="115"/>
      <c r="E308" s="115"/>
      <c r="F308" s="85"/>
    </row>
    <row r="309" spans="1:6" ht="13.5" thickBot="1" x14ac:dyDescent="0.25">
      <c r="A309" s="88" t="s">
        <v>150</v>
      </c>
      <c r="B309" s="89" t="s">
        <v>151</v>
      </c>
      <c r="C309" s="89" t="s">
        <v>130</v>
      </c>
      <c r="D309" s="90" t="s">
        <v>152</v>
      </c>
      <c r="E309" s="90" t="s">
        <v>190</v>
      </c>
      <c r="F309" s="85"/>
    </row>
    <row r="310" spans="1:6" x14ac:dyDescent="0.2">
      <c r="A310" s="141" t="s">
        <v>166</v>
      </c>
      <c r="B310" s="91" t="s">
        <v>155</v>
      </c>
      <c r="C310" s="157">
        <v>8.3333333333333329E-2</v>
      </c>
      <c r="D310" s="158">
        <f>C293*0.01</f>
        <v>2000</v>
      </c>
      <c r="E310" s="93">
        <f>D310*C310</f>
        <v>166.66666666666666</v>
      </c>
      <c r="F310" s="85"/>
    </row>
    <row r="311" spans="1:6" ht="38.25" x14ac:dyDescent="0.2">
      <c r="A311" s="137" t="s">
        <v>245</v>
      </c>
      <c r="B311" s="94" t="s">
        <v>155</v>
      </c>
      <c r="C311" s="157">
        <v>8.3333333333333329E-2</v>
      </c>
      <c r="D311" s="159">
        <v>183.13</v>
      </c>
      <c r="E311" s="93">
        <f t="shared" ref="E311:E312" si="21">D311*C311</f>
        <v>15.260833333333332</v>
      </c>
      <c r="F311" s="85"/>
    </row>
    <row r="312" spans="1:6" ht="25.5" x14ac:dyDescent="0.2">
      <c r="A312" s="140" t="s">
        <v>167</v>
      </c>
      <c r="B312" s="94" t="s">
        <v>155</v>
      </c>
      <c r="C312" s="157">
        <v>8.3333333333333329E-2</v>
      </c>
      <c r="D312" s="159">
        <v>2000</v>
      </c>
      <c r="E312" s="93">
        <f t="shared" si="21"/>
        <v>166.66666666666666</v>
      </c>
      <c r="F312" s="85"/>
    </row>
    <row r="313" spans="1:6" x14ac:dyDescent="0.2">
      <c r="A313" s="394" t="s">
        <v>190</v>
      </c>
      <c r="B313" s="395"/>
      <c r="C313" s="395"/>
      <c r="D313" s="396"/>
      <c r="E313" s="112">
        <f>SUM(E310:E312)</f>
        <v>348.59416666666664</v>
      </c>
      <c r="F313" s="85"/>
    </row>
    <row r="314" spans="1:6" x14ac:dyDescent="0.2">
      <c r="A314" s="127"/>
      <c r="B314" s="111"/>
      <c r="C314" s="111"/>
      <c r="D314" s="115"/>
      <c r="E314" s="115"/>
      <c r="F314" s="85"/>
    </row>
    <row r="315" spans="1:6" x14ac:dyDescent="0.2">
      <c r="A315" s="127"/>
      <c r="B315" s="111"/>
      <c r="C315" s="111"/>
      <c r="D315" s="115"/>
      <c r="E315" s="115"/>
      <c r="F315" s="85"/>
    </row>
    <row r="316" spans="1:6" ht="13.5" thickBot="1" x14ac:dyDescent="0.25">
      <c r="A316" s="136" t="s">
        <v>194</v>
      </c>
      <c r="B316" s="143"/>
      <c r="C316" s="144"/>
      <c r="D316" s="115"/>
      <c r="E316" s="115"/>
      <c r="F316" s="85"/>
    </row>
    <row r="317" spans="1:6" ht="13.5" thickBot="1" x14ac:dyDescent="0.25">
      <c r="A317" s="88" t="s">
        <v>150</v>
      </c>
      <c r="B317" s="89" t="s">
        <v>151</v>
      </c>
      <c r="C317" s="89" t="s">
        <v>130</v>
      </c>
      <c r="D317" s="90" t="s">
        <v>152</v>
      </c>
      <c r="E317" s="90" t="s">
        <v>153</v>
      </c>
      <c r="F317" s="85"/>
    </row>
    <row r="318" spans="1:6" ht="38.25" x14ac:dyDescent="0.2">
      <c r="A318" s="145" t="s">
        <v>168</v>
      </c>
      <c r="B318" s="91" t="s">
        <v>169</v>
      </c>
      <c r="C318" s="160">
        <v>2</v>
      </c>
      <c r="D318" s="161">
        <v>6.26</v>
      </c>
      <c r="E318" s="114"/>
      <c r="F318" s="85"/>
    </row>
    <row r="319" spans="1:6" ht="25.5" x14ac:dyDescent="0.2">
      <c r="A319" s="140" t="s">
        <v>170</v>
      </c>
      <c r="B319" s="94" t="s">
        <v>149</v>
      </c>
      <c r="C319" s="106">
        <f>C294</f>
        <v>2340</v>
      </c>
      <c r="D319" s="104">
        <f>D318/C318</f>
        <v>3.13</v>
      </c>
      <c r="E319" s="95">
        <f>C319*D319</f>
        <v>7324.2</v>
      </c>
      <c r="F319" s="85"/>
    </row>
    <row r="320" spans="1:6" ht="38.25" x14ac:dyDescent="0.2">
      <c r="A320" s="140" t="s">
        <v>171</v>
      </c>
      <c r="B320" s="94" t="s">
        <v>172</v>
      </c>
      <c r="C320" s="162">
        <v>6</v>
      </c>
      <c r="D320" s="159">
        <v>23.5</v>
      </c>
      <c r="E320" s="116"/>
      <c r="F320" s="85"/>
    </row>
    <row r="321" spans="1:6" ht="38.25" x14ac:dyDescent="0.2">
      <c r="A321" s="140" t="s">
        <v>173</v>
      </c>
      <c r="B321" s="94" t="s">
        <v>149</v>
      </c>
      <c r="C321" s="107">
        <f>C319</f>
        <v>2340</v>
      </c>
      <c r="D321" s="105">
        <f>C320*D320/1000</f>
        <v>0.14099999999999999</v>
      </c>
      <c r="E321" s="95">
        <f>C321*D321</f>
        <v>329.93999999999994</v>
      </c>
      <c r="F321" s="85"/>
    </row>
    <row r="322" spans="1:6" ht="38.25" x14ac:dyDescent="0.2">
      <c r="A322" s="140" t="s">
        <v>174</v>
      </c>
      <c r="B322" s="94" t="s">
        <v>172</v>
      </c>
      <c r="C322" s="162">
        <v>1</v>
      </c>
      <c r="D322" s="159">
        <v>20</v>
      </c>
      <c r="E322" s="116"/>
      <c r="F322" s="85"/>
    </row>
    <row r="323" spans="1:6" ht="38.25" x14ac:dyDescent="0.2">
      <c r="A323" s="140" t="s">
        <v>175</v>
      </c>
      <c r="B323" s="94" t="s">
        <v>149</v>
      </c>
      <c r="C323" s="107">
        <f>C319</f>
        <v>2340</v>
      </c>
      <c r="D323" s="105">
        <f>D322*C322/1000</f>
        <v>0.02</v>
      </c>
      <c r="E323" s="95">
        <f>C323*D323</f>
        <v>46.800000000000004</v>
      </c>
      <c r="F323" s="85"/>
    </row>
    <row r="324" spans="1:6" ht="38.25" x14ac:dyDescent="0.2">
      <c r="A324" s="140" t="s">
        <v>176</v>
      </c>
      <c r="B324" s="94" t="s">
        <v>172</v>
      </c>
      <c r="C324" s="162">
        <v>5</v>
      </c>
      <c r="D324" s="159">
        <v>20</v>
      </c>
      <c r="E324" s="116"/>
      <c r="F324" s="85"/>
    </row>
    <row r="325" spans="1:6" ht="38.25" x14ac:dyDescent="0.2">
      <c r="A325" s="140" t="s">
        <v>177</v>
      </c>
      <c r="B325" s="94" t="s">
        <v>149</v>
      </c>
      <c r="C325" s="107">
        <f>C319</f>
        <v>2340</v>
      </c>
      <c r="D325" s="105">
        <f>C324*D324/1000</f>
        <v>0.1</v>
      </c>
      <c r="E325" s="95">
        <f>C325*D325</f>
        <v>234</v>
      </c>
      <c r="F325" s="85"/>
    </row>
    <row r="326" spans="1:6" ht="38.25" x14ac:dyDescent="0.2">
      <c r="A326" s="140" t="s">
        <v>178</v>
      </c>
      <c r="B326" s="94" t="s">
        <v>179</v>
      </c>
      <c r="C326" s="163">
        <v>2</v>
      </c>
      <c r="D326" s="159">
        <v>13</v>
      </c>
      <c r="E326" s="116"/>
      <c r="F326" s="85"/>
    </row>
    <row r="327" spans="1:6" ht="25.5" x14ac:dyDescent="0.2">
      <c r="A327" s="140" t="s">
        <v>180</v>
      </c>
      <c r="B327" s="94" t="s">
        <v>149</v>
      </c>
      <c r="C327" s="107">
        <f>C321</f>
        <v>2340</v>
      </c>
      <c r="D327" s="105">
        <f>C326*D326/1000</f>
        <v>2.5999999999999999E-2</v>
      </c>
      <c r="E327" s="95">
        <f>C327*D327</f>
        <v>60.839999999999996</v>
      </c>
      <c r="F327" s="85"/>
    </row>
    <row r="328" spans="1:6" x14ac:dyDescent="0.2">
      <c r="A328" s="401" t="s">
        <v>195</v>
      </c>
      <c r="B328" s="402"/>
      <c r="C328" s="402"/>
      <c r="D328" s="402"/>
      <c r="E328" s="117">
        <f>E327+E325+E323+E321+E319</f>
        <v>7995.78</v>
      </c>
      <c r="F328" s="85"/>
    </row>
    <row r="329" spans="1:6" x14ac:dyDescent="0.2">
      <c r="A329" s="127"/>
      <c r="B329" s="111"/>
      <c r="C329" s="111"/>
      <c r="D329" s="115"/>
      <c r="E329" s="115"/>
      <c r="F329" s="85"/>
    </row>
    <row r="330" spans="1:6" ht="13.5" thickBot="1" x14ac:dyDescent="0.25">
      <c r="A330" s="136" t="s">
        <v>196</v>
      </c>
      <c r="B330" s="111"/>
      <c r="C330" s="111"/>
      <c r="D330" s="115"/>
      <c r="E330" s="115"/>
      <c r="F330" s="85"/>
    </row>
    <row r="331" spans="1:6" ht="72.75" thickBot="1" x14ac:dyDescent="0.25">
      <c r="A331" s="88" t="s">
        <v>150</v>
      </c>
      <c r="B331" s="89" t="s">
        <v>151</v>
      </c>
      <c r="C331" s="98" t="s">
        <v>212</v>
      </c>
      <c r="D331" s="147" t="s">
        <v>213</v>
      </c>
      <c r="E331" s="90" t="s">
        <v>197</v>
      </c>
      <c r="F331" s="85"/>
    </row>
    <row r="332" spans="1:6" ht="38.25" x14ac:dyDescent="0.2">
      <c r="A332" s="140" t="s">
        <v>181</v>
      </c>
      <c r="B332" s="94" t="s">
        <v>3</v>
      </c>
      <c r="C332" s="172">
        <v>0.6</v>
      </c>
      <c r="D332" s="95">
        <f>C293*C332</f>
        <v>120000</v>
      </c>
      <c r="E332" s="112">
        <f>D332/60</f>
        <v>2000</v>
      </c>
      <c r="F332" s="85"/>
    </row>
    <row r="333" spans="1:6" x14ac:dyDescent="0.2">
      <c r="A333" s="127"/>
      <c r="B333" s="111"/>
      <c r="C333" s="111"/>
      <c r="D333" s="115"/>
      <c r="E333" s="115"/>
      <c r="F333" s="85"/>
    </row>
    <row r="334" spans="1:6" ht="13.5" thickBot="1" x14ac:dyDescent="0.25">
      <c r="A334" s="136" t="s">
        <v>198</v>
      </c>
      <c r="B334" s="111"/>
      <c r="C334" s="111"/>
      <c r="D334" s="115"/>
      <c r="E334" s="115"/>
      <c r="F334" s="85"/>
    </row>
    <row r="335" spans="1:6" ht="13.5" thickBot="1" x14ac:dyDescent="0.25">
      <c r="A335" s="88" t="s">
        <v>150</v>
      </c>
      <c r="B335" s="89" t="s">
        <v>151</v>
      </c>
      <c r="C335" s="89" t="s">
        <v>130</v>
      </c>
      <c r="D335" s="90" t="s">
        <v>152</v>
      </c>
      <c r="E335" s="90" t="s">
        <v>131</v>
      </c>
      <c r="F335" s="85"/>
    </row>
    <row r="336" spans="1:6" ht="25.5" x14ac:dyDescent="0.2">
      <c r="A336" s="138" t="s">
        <v>199</v>
      </c>
      <c r="B336" s="91" t="s">
        <v>155</v>
      </c>
      <c r="C336" s="164">
        <v>10</v>
      </c>
      <c r="D336" s="158">
        <v>2134</v>
      </c>
      <c r="E336" s="93">
        <f>D336*C336</f>
        <v>21340</v>
      </c>
      <c r="F336" s="85"/>
    </row>
    <row r="337" spans="1:6" x14ac:dyDescent="0.2">
      <c r="A337" s="138" t="s">
        <v>243</v>
      </c>
      <c r="B337" s="171" t="s">
        <v>151</v>
      </c>
      <c r="C337" s="164">
        <v>10</v>
      </c>
      <c r="D337" s="158">
        <v>104</v>
      </c>
      <c r="E337" s="93">
        <f t="shared" ref="E337:E339" si="22">D337*C337</f>
        <v>1040</v>
      </c>
      <c r="F337" s="85"/>
    </row>
    <row r="338" spans="1:6" ht="25.5" x14ac:dyDescent="0.2">
      <c r="A338" s="138" t="s">
        <v>244</v>
      </c>
      <c r="B338" s="171" t="s">
        <v>151</v>
      </c>
      <c r="C338" s="164">
        <v>10</v>
      </c>
      <c r="D338" s="158">
        <v>26</v>
      </c>
      <c r="E338" s="93">
        <f t="shared" si="22"/>
        <v>260</v>
      </c>
      <c r="F338" s="85"/>
    </row>
    <row r="339" spans="1:6" ht="25.5" x14ac:dyDescent="0.2">
      <c r="A339" s="145" t="s">
        <v>182</v>
      </c>
      <c r="B339" s="91" t="s">
        <v>155</v>
      </c>
      <c r="C339" s="164">
        <v>30</v>
      </c>
      <c r="D339" s="158">
        <v>549</v>
      </c>
      <c r="E339" s="93">
        <f t="shared" si="22"/>
        <v>16470</v>
      </c>
      <c r="F339" s="85"/>
    </row>
    <row r="340" spans="1:6" ht="13.5" thickBot="1" x14ac:dyDescent="0.25">
      <c r="A340" s="403" t="s">
        <v>216</v>
      </c>
      <c r="B340" s="404"/>
      <c r="C340" s="404"/>
      <c r="D340" s="404"/>
      <c r="E340" s="95">
        <f>SUM(E336:E339)</f>
        <v>39110</v>
      </c>
      <c r="F340" s="85"/>
    </row>
    <row r="341" spans="1:6" ht="13.5" thickBot="1" x14ac:dyDescent="0.25">
      <c r="A341" s="88" t="s">
        <v>150</v>
      </c>
      <c r="B341" s="89" t="s">
        <v>151</v>
      </c>
      <c r="C341" s="89" t="s">
        <v>130</v>
      </c>
      <c r="D341" s="90" t="s">
        <v>152</v>
      </c>
      <c r="E341" s="90" t="s">
        <v>153</v>
      </c>
      <c r="F341" s="85"/>
    </row>
    <row r="342" spans="1:6" ht="38.25" x14ac:dyDescent="0.2">
      <c r="A342" s="140" t="s">
        <v>183</v>
      </c>
      <c r="B342" s="94" t="s">
        <v>184</v>
      </c>
      <c r="C342" s="165">
        <v>73000</v>
      </c>
      <c r="D342" s="95">
        <f>E340</f>
        <v>39110</v>
      </c>
      <c r="E342" s="95">
        <f>D342/C342</f>
        <v>0.53575342465753428</v>
      </c>
      <c r="F342" s="85"/>
    </row>
    <row r="343" spans="1:6" ht="25.5" x14ac:dyDescent="0.2">
      <c r="A343" s="140" t="s">
        <v>185</v>
      </c>
      <c r="B343" s="94" t="s">
        <v>149</v>
      </c>
      <c r="C343" s="107">
        <f>C294</f>
        <v>2340</v>
      </c>
      <c r="D343" s="95">
        <f>E342</f>
        <v>0.53575342465753428</v>
      </c>
      <c r="E343" s="95">
        <f>D343*C343</f>
        <v>1253.6630136986303</v>
      </c>
      <c r="F343" s="85"/>
    </row>
    <row r="344" spans="1:6" x14ac:dyDescent="0.2">
      <c r="A344" s="405" t="s">
        <v>185</v>
      </c>
      <c r="B344" s="406"/>
      <c r="C344" s="406"/>
      <c r="D344" s="406"/>
      <c r="E344" s="117">
        <f>E343</f>
        <v>1253.6630136986303</v>
      </c>
      <c r="F344" s="85"/>
    </row>
    <row r="345" spans="1:6" x14ac:dyDescent="0.2">
      <c r="A345" s="127"/>
      <c r="B345" s="111"/>
      <c r="C345" s="111"/>
      <c r="D345" s="115"/>
      <c r="E345" s="115"/>
      <c r="F345" s="85"/>
    </row>
    <row r="346" spans="1:6" x14ac:dyDescent="0.2">
      <c r="A346" s="127"/>
      <c r="B346" s="111"/>
      <c r="C346" s="111"/>
      <c r="D346" s="115"/>
      <c r="E346" s="115"/>
      <c r="F346" s="85"/>
    </row>
    <row r="347" spans="1:6" x14ac:dyDescent="0.2">
      <c r="A347" s="127"/>
      <c r="B347" s="111"/>
      <c r="C347" s="111"/>
      <c r="D347" s="115"/>
      <c r="E347" s="115"/>
      <c r="F347" s="85"/>
    </row>
    <row r="348" spans="1:6" x14ac:dyDescent="0.2">
      <c r="A348" s="146" t="s">
        <v>131</v>
      </c>
      <c r="B348" s="118" t="str">
        <f>A290</f>
        <v>6 - B -  Caminhão caçamba Capacidade mínima de 12m³</v>
      </c>
      <c r="C348" s="118"/>
      <c r="D348" s="119"/>
      <c r="E348" s="82"/>
      <c r="F348" s="85"/>
    </row>
    <row r="349" spans="1:6" x14ac:dyDescent="0.2">
      <c r="A349" s="407" t="s">
        <v>141</v>
      </c>
      <c r="B349" s="408"/>
      <c r="C349" s="408"/>
      <c r="D349" s="218" t="s">
        <v>200</v>
      </c>
      <c r="E349" s="82"/>
      <c r="F349" s="85"/>
    </row>
    <row r="350" spans="1:6" x14ac:dyDescent="0.2">
      <c r="A350" s="397" t="str">
        <f>A296</f>
        <v>1. Depreciação</v>
      </c>
      <c r="B350" s="398"/>
      <c r="C350" s="398"/>
      <c r="D350" s="123">
        <f>E299</f>
        <v>2333.3333333333335</v>
      </c>
      <c r="E350" s="82"/>
      <c r="F350" s="85"/>
    </row>
    <row r="351" spans="1:6" x14ac:dyDescent="0.2">
      <c r="A351" s="397" t="str">
        <f>A302</f>
        <v>2.  Remuneração do Capital  Investido</v>
      </c>
      <c r="B351" s="398"/>
      <c r="C351" s="398"/>
      <c r="D351" s="123">
        <f>E305</f>
        <v>1400</v>
      </c>
      <c r="E351" s="82"/>
      <c r="F351" s="85"/>
    </row>
    <row r="352" spans="1:6" x14ac:dyDescent="0.2">
      <c r="A352" s="397" t="str">
        <f>A308</f>
        <v>3. Impostos e Seguros</v>
      </c>
      <c r="B352" s="398"/>
      <c r="C352" s="398"/>
      <c r="D352" s="123">
        <f>E313</f>
        <v>348.59416666666664</v>
      </c>
      <c r="E352" s="82"/>
      <c r="F352" s="85"/>
    </row>
    <row r="353" spans="1:7" x14ac:dyDescent="0.2">
      <c r="A353" s="397" t="str">
        <f>A316</f>
        <v>4. Consumos</v>
      </c>
      <c r="B353" s="398"/>
      <c r="C353" s="398"/>
      <c r="D353" s="123">
        <f>E328</f>
        <v>7995.78</v>
      </c>
      <c r="E353" s="82"/>
      <c r="F353" s="85"/>
    </row>
    <row r="354" spans="1:7" x14ac:dyDescent="0.2">
      <c r="A354" s="397" t="str">
        <f>A330</f>
        <v>5. Manutenção</v>
      </c>
      <c r="B354" s="398"/>
      <c r="C354" s="398"/>
      <c r="D354" s="123">
        <f>E332</f>
        <v>2000</v>
      </c>
      <c r="E354" s="82"/>
      <c r="F354" s="85"/>
    </row>
    <row r="355" spans="1:7" x14ac:dyDescent="0.2">
      <c r="A355" s="397" t="str">
        <f>A334</f>
        <v>6. Pneus</v>
      </c>
      <c r="B355" s="398"/>
      <c r="C355" s="398"/>
      <c r="D355" s="123">
        <f>E344</f>
        <v>1253.6630136986303</v>
      </c>
      <c r="E355" s="82"/>
      <c r="F355" s="85"/>
    </row>
    <row r="356" spans="1:7" ht="15" x14ac:dyDescent="0.25">
      <c r="A356" s="399" t="s">
        <v>201</v>
      </c>
      <c r="B356" s="400"/>
      <c r="C356" s="400"/>
      <c r="D356" s="166">
        <f>SUM(D350:D355)</f>
        <v>15331.37051369863</v>
      </c>
      <c r="E356" s="82"/>
      <c r="F356" s="85"/>
      <c r="G356" s="61"/>
    </row>
    <row r="357" spans="1:7" x14ac:dyDescent="0.2">
      <c r="A357" s="84"/>
      <c r="B357" s="82"/>
      <c r="C357" s="82"/>
      <c r="D357" s="82"/>
      <c r="E357" s="82"/>
      <c r="F357" s="85"/>
      <c r="G357" s="61"/>
    </row>
    <row r="358" spans="1:7" ht="13.5" thickBot="1" x14ac:dyDescent="0.25">
      <c r="A358" s="86"/>
      <c r="B358" s="87"/>
      <c r="C358" s="87"/>
      <c r="D358" s="232"/>
      <c r="E358" s="87"/>
      <c r="F358" s="122"/>
    </row>
    <row r="362" spans="1:7" ht="13.5" thickBot="1" x14ac:dyDescent="0.25"/>
    <row r="363" spans="1:7" x14ac:dyDescent="0.2">
      <c r="A363" s="124"/>
      <c r="B363" s="120"/>
      <c r="C363" s="120"/>
      <c r="D363" s="120"/>
      <c r="E363" s="120"/>
      <c r="F363" s="121"/>
    </row>
    <row r="364" spans="1:7" ht="15" x14ac:dyDescent="0.2">
      <c r="A364" s="125" t="s">
        <v>254</v>
      </c>
      <c r="B364" s="111"/>
      <c r="C364" s="111"/>
      <c r="D364" s="115"/>
      <c r="E364" s="115"/>
      <c r="F364" s="85"/>
    </row>
    <row r="365" spans="1:7" ht="13.5" thickBot="1" x14ac:dyDescent="0.25">
      <c r="A365" s="127"/>
      <c r="B365" s="111"/>
      <c r="C365" s="111"/>
      <c r="D365" s="115"/>
      <c r="E365" s="115"/>
      <c r="F365" s="85"/>
    </row>
    <row r="366" spans="1:7" ht="24.75" thickBot="1" x14ac:dyDescent="0.25">
      <c r="A366" s="88" t="s">
        <v>150</v>
      </c>
      <c r="B366" s="89" t="s">
        <v>151</v>
      </c>
      <c r="C366" s="89" t="s">
        <v>130</v>
      </c>
      <c r="D366" s="99" t="s">
        <v>152</v>
      </c>
      <c r="E366" s="99" t="s">
        <v>284</v>
      </c>
      <c r="F366" s="85"/>
    </row>
    <row r="367" spans="1:7" x14ac:dyDescent="0.2">
      <c r="A367" s="134" t="s">
        <v>247</v>
      </c>
      <c r="B367" s="94" t="s">
        <v>155</v>
      </c>
      <c r="C367" s="92">
        <v>0.16666666666666666</v>
      </c>
      <c r="D367" s="95">
        <v>40</v>
      </c>
      <c r="E367" s="95">
        <f>C367*D367</f>
        <v>6.6666666666666661</v>
      </c>
      <c r="F367" s="85"/>
    </row>
    <row r="368" spans="1:7" x14ac:dyDescent="0.2">
      <c r="A368" s="134" t="s">
        <v>248</v>
      </c>
      <c r="B368" s="94" t="s">
        <v>155</v>
      </c>
      <c r="C368" s="92">
        <v>0.16666666666666666</v>
      </c>
      <c r="D368" s="95">
        <v>30</v>
      </c>
      <c r="E368" s="95">
        <f t="shared" ref="E368:E372" si="23">C368*D368</f>
        <v>5</v>
      </c>
      <c r="F368" s="85"/>
    </row>
    <row r="369" spans="1:6" x14ac:dyDescent="0.2">
      <c r="A369" s="134" t="s">
        <v>249</v>
      </c>
      <c r="B369" s="167" t="s">
        <v>151</v>
      </c>
      <c r="C369" s="92">
        <v>0.16666666666666666</v>
      </c>
      <c r="D369" s="95">
        <v>30</v>
      </c>
      <c r="E369" s="95">
        <f t="shared" si="23"/>
        <v>5</v>
      </c>
      <c r="F369" s="85"/>
    </row>
    <row r="370" spans="1:6" x14ac:dyDescent="0.2">
      <c r="A370" s="134" t="s">
        <v>250</v>
      </c>
      <c r="B370" s="94" t="s">
        <v>155</v>
      </c>
      <c r="C370" s="92">
        <v>8.3333333333333329E-2</v>
      </c>
      <c r="D370" s="95">
        <v>20</v>
      </c>
      <c r="E370" s="95">
        <f t="shared" si="23"/>
        <v>1.6666666666666665</v>
      </c>
      <c r="F370" s="85"/>
    </row>
    <row r="371" spans="1:6" x14ac:dyDescent="0.2">
      <c r="A371" s="134" t="s">
        <v>251</v>
      </c>
      <c r="B371" s="167" t="s">
        <v>151</v>
      </c>
      <c r="C371" s="92">
        <v>0.25</v>
      </c>
      <c r="D371" s="95">
        <v>30</v>
      </c>
      <c r="E371" s="95">
        <f t="shared" si="23"/>
        <v>7.5</v>
      </c>
      <c r="F371" s="85"/>
    </row>
    <row r="372" spans="1:6" x14ac:dyDescent="0.2">
      <c r="A372" s="134" t="s">
        <v>187</v>
      </c>
      <c r="B372" s="167" t="s">
        <v>151</v>
      </c>
      <c r="C372" s="96"/>
      <c r="D372" s="95"/>
      <c r="E372" s="95">
        <f t="shared" si="23"/>
        <v>0</v>
      </c>
      <c r="F372" s="85"/>
    </row>
    <row r="373" spans="1:6" x14ac:dyDescent="0.2">
      <c r="A373" s="394" t="s">
        <v>252</v>
      </c>
      <c r="B373" s="395"/>
      <c r="C373" s="395"/>
      <c r="D373" s="396"/>
      <c r="E373" s="112">
        <f>SUM(E367:E372)</f>
        <v>25.833333333333332</v>
      </c>
      <c r="F373" s="85"/>
    </row>
    <row r="374" spans="1:6" x14ac:dyDescent="0.2">
      <c r="A374" s="84"/>
      <c r="B374" s="82"/>
      <c r="C374" s="82"/>
      <c r="D374" s="82"/>
      <c r="E374" s="82"/>
      <c r="F374" s="85"/>
    </row>
    <row r="375" spans="1:6" x14ac:dyDescent="0.2">
      <c r="A375" s="84"/>
      <c r="B375" s="82"/>
      <c r="C375" s="82"/>
      <c r="D375" s="82"/>
      <c r="E375" s="82"/>
      <c r="F375" s="85"/>
    </row>
    <row r="376" spans="1:6" ht="13.5" thickBot="1" x14ac:dyDescent="0.25">
      <c r="A376" s="86"/>
      <c r="B376" s="87"/>
      <c r="C376" s="87"/>
      <c r="D376" s="87"/>
      <c r="E376" s="87"/>
      <c r="F376" s="122"/>
    </row>
    <row r="382" spans="1:6" x14ac:dyDescent="0.2">
      <c r="A382" t="s">
        <v>376</v>
      </c>
    </row>
    <row r="384" spans="1:6" x14ac:dyDescent="0.2">
      <c r="A384" t="s">
        <v>377</v>
      </c>
    </row>
  </sheetData>
  <mergeCells count="220">
    <mergeCell ref="B8:H8"/>
    <mergeCell ref="A10:K10"/>
    <mergeCell ref="A11:C11"/>
    <mergeCell ref="D11:E11"/>
    <mergeCell ref="F11:J11"/>
    <mergeCell ref="A12:C12"/>
    <mergeCell ref="D12:E12"/>
    <mergeCell ref="F12:J12"/>
    <mergeCell ref="A1:I1"/>
    <mergeCell ref="A2:I2"/>
    <mergeCell ref="A4:K4"/>
    <mergeCell ref="B5:H5"/>
    <mergeCell ref="B6:H6"/>
    <mergeCell ref="B7:H7"/>
    <mergeCell ref="B19:H19"/>
    <mergeCell ref="A20:I20"/>
    <mergeCell ref="A21:J21"/>
    <mergeCell ref="B22:G22"/>
    <mergeCell ref="B23:G23"/>
    <mergeCell ref="B24:G24"/>
    <mergeCell ref="A14:I14"/>
    <mergeCell ref="B15:H15"/>
    <mergeCell ref="I15:K15"/>
    <mergeCell ref="B16:H16"/>
    <mergeCell ref="B17:H17"/>
    <mergeCell ref="B18:H18"/>
    <mergeCell ref="A33:G33"/>
    <mergeCell ref="B34:G34"/>
    <mergeCell ref="B35:G35"/>
    <mergeCell ref="B36:G36"/>
    <mergeCell ref="B37:G37"/>
    <mergeCell ref="A38:G38"/>
    <mergeCell ref="B26:G26"/>
    <mergeCell ref="B27:G27"/>
    <mergeCell ref="B28:G28"/>
    <mergeCell ref="B29:G29"/>
    <mergeCell ref="A30:H30"/>
    <mergeCell ref="A32:J32"/>
    <mergeCell ref="B46:G46"/>
    <mergeCell ref="B47:G47"/>
    <mergeCell ref="B48:G48"/>
    <mergeCell ref="A49:G49"/>
    <mergeCell ref="A50:I50"/>
    <mergeCell ref="A51:G51"/>
    <mergeCell ref="A40:G40"/>
    <mergeCell ref="B41:G41"/>
    <mergeCell ref="B42:G42"/>
    <mergeCell ref="B43:G43"/>
    <mergeCell ref="B44:G44"/>
    <mergeCell ref="B45:G45"/>
    <mergeCell ref="A58:H58"/>
    <mergeCell ref="A59:I59"/>
    <mergeCell ref="A60:J60"/>
    <mergeCell ref="A61:H61"/>
    <mergeCell ref="B62:H62"/>
    <mergeCell ref="B63:H63"/>
    <mergeCell ref="B52:G52"/>
    <mergeCell ref="B53:G53"/>
    <mergeCell ref="B54:G54"/>
    <mergeCell ref="B55:G55"/>
    <mergeCell ref="B56:G56"/>
    <mergeCell ref="B57:G57"/>
    <mergeCell ref="B70:G70"/>
    <mergeCell ref="B71:G71"/>
    <mergeCell ref="B72:G72"/>
    <mergeCell ref="B73:G73"/>
    <mergeCell ref="B74:G74"/>
    <mergeCell ref="A75:G75"/>
    <mergeCell ref="B64:H64"/>
    <mergeCell ref="A65:H65"/>
    <mergeCell ref="A66:I66"/>
    <mergeCell ref="A67:J67"/>
    <mergeCell ref="B68:G68"/>
    <mergeCell ref="B69:G69"/>
    <mergeCell ref="B82:G82"/>
    <mergeCell ref="B83:G83"/>
    <mergeCell ref="B84:G84"/>
    <mergeCell ref="B85:G85"/>
    <mergeCell ref="A86:G86"/>
    <mergeCell ref="B87:G87"/>
    <mergeCell ref="A76:I76"/>
    <mergeCell ref="A77:J77"/>
    <mergeCell ref="A78:G78"/>
    <mergeCell ref="B79:G79"/>
    <mergeCell ref="B80:G80"/>
    <mergeCell ref="B81:G81"/>
    <mergeCell ref="A94:J94"/>
    <mergeCell ref="A95:H95"/>
    <mergeCell ref="B96:H96"/>
    <mergeCell ref="B97:H97"/>
    <mergeCell ref="A98:H98"/>
    <mergeCell ref="A99:I99"/>
    <mergeCell ref="A88:G88"/>
    <mergeCell ref="A89:I89"/>
    <mergeCell ref="A90:G90"/>
    <mergeCell ref="B91:G91"/>
    <mergeCell ref="A92:G92"/>
    <mergeCell ref="A93:I93"/>
    <mergeCell ref="A106:I106"/>
    <mergeCell ref="A107:I107"/>
    <mergeCell ref="B108:G108"/>
    <mergeCell ref="B109:G109"/>
    <mergeCell ref="B110:G110"/>
    <mergeCell ref="B111:G111"/>
    <mergeCell ref="A100:J100"/>
    <mergeCell ref="B101:G101"/>
    <mergeCell ref="B102:G102"/>
    <mergeCell ref="B103:G103"/>
    <mergeCell ref="B104:G104"/>
    <mergeCell ref="A105:G105"/>
    <mergeCell ref="B118:G118"/>
    <mergeCell ref="B119:G119"/>
    <mergeCell ref="B120:G120"/>
    <mergeCell ref="B121:G121"/>
    <mergeCell ref="B122:G122"/>
    <mergeCell ref="A123:G123"/>
    <mergeCell ref="B112:G112"/>
    <mergeCell ref="A113:G113"/>
    <mergeCell ref="A114:I114"/>
    <mergeCell ref="A115:I115"/>
    <mergeCell ref="B116:G116"/>
    <mergeCell ref="B117:G117"/>
    <mergeCell ref="A134:J134"/>
    <mergeCell ref="A135:H135"/>
    <mergeCell ref="B136:H136"/>
    <mergeCell ref="B137:H137"/>
    <mergeCell ref="B138:H138"/>
    <mergeCell ref="B139:H139"/>
    <mergeCell ref="B124:I124"/>
    <mergeCell ref="B125:G125"/>
    <mergeCell ref="B126:G126"/>
    <mergeCell ref="B128:G128"/>
    <mergeCell ref="B130:G130"/>
    <mergeCell ref="B132:G132"/>
    <mergeCell ref="B145:H145"/>
    <mergeCell ref="I145:K145"/>
    <mergeCell ref="B146:H146"/>
    <mergeCell ref="I146:K146"/>
    <mergeCell ref="B147:H147"/>
    <mergeCell ref="I147:K147"/>
    <mergeCell ref="B140:H140"/>
    <mergeCell ref="B141:H141"/>
    <mergeCell ref="B142:H142"/>
    <mergeCell ref="B143:H143"/>
    <mergeCell ref="B144:H144"/>
    <mergeCell ref="I144:K144"/>
    <mergeCell ref="A153:B153"/>
    <mergeCell ref="C153:D153"/>
    <mergeCell ref="E153:F153"/>
    <mergeCell ref="A154:B154"/>
    <mergeCell ref="C154:D154"/>
    <mergeCell ref="E154:F154"/>
    <mergeCell ref="A148:H148"/>
    <mergeCell ref="I148:K148"/>
    <mergeCell ref="A149:H149"/>
    <mergeCell ref="B151:G151"/>
    <mergeCell ref="A152:B152"/>
    <mergeCell ref="C152:D152"/>
    <mergeCell ref="E152:F152"/>
    <mergeCell ref="A157:B157"/>
    <mergeCell ref="C157:D157"/>
    <mergeCell ref="E157:F157"/>
    <mergeCell ref="A158:B158"/>
    <mergeCell ref="C158:D158"/>
    <mergeCell ref="E158:F158"/>
    <mergeCell ref="A155:B155"/>
    <mergeCell ref="C155:D155"/>
    <mergeCell ref="E155:F155"/>
    <mergeCell ref="A156:B156"/>
    <mergeCell ref="C156:D156"/>
    <mergeCell ref="E156:F156"/>
    <mergeCell ref="B166:H166"/>
    <mergeCell ref="A167:H167"/>
    <mergeCell ref="D172:H172"/>
    <mergeCell ref="D173:H173"/>
    <mergeCell ref="A193:D193"/>
    <mergeCell ref="A205:D205"/>
    <mergeCell ref="A159:H159"/>
    <mergeCell ref="B161:G161"/>
    <mergeCell ref="A162:I162"/>
    <mergeCell ref="B163:H163"/>
    <mergeCell ref="B164:H164"/>
    <mergeCell ref="B165:H165"/>
    <mergeCell ref="A242:D242"/>
    <mergeCell ref="A257:D257"/>
    <mergeCell ref="A270:D270"/>
    <mergeCell ref="A275:D275"/>
    <mergeCell ref="A278:F278"/>
    <mergeCell ref="A279:C279"/>
    <mergeCell ref="A215:D215"/>
    <mergeCell ref="A223:B223"/>
    <mergeCell ref="A224:B224"/>
    <mergeCell ref="A225:B225"/>
    <mergeCell ref="A228:C228"/>
    <mergeCell ref="A234:D234"/>
    <mergeCell ref="A286:C286"/>
    <mergeCell ref="A292:B292"/>
    <mergeCell ref="A293:B293"/>
    <mergeCell ref="A294:B294"/>
    <mergeCell ref="A297:C297"/>
    <mergeCell ref="A303:D303"/>
    <mergeCell ref="A280:C280"/>
    <mergeCell ref="A281:C281"/>
    <mergeCell ref="A282:C282"/>
    <mergeCell ref="A283:C283"/>
    <mergeCell ref="A284:C284"/>
    <mergeCell ref="A285:C285"/>
    <mergeCell ref="A373:D373"/>
    <mergeCell ref="A351:C351"/>
    <mergeCell ref="A352:C352"/>
    <mergeCell ref="A353:C353"/>
    <mergeCell ref="A354:C354"/>
    <mergeCell ref="A355:C355"/>
    <mergeCell ref="A356:C356"/>
    <mergeCell ref="A313:D313"/>
    <mergeCell ref="A328:D328"/>
    <mergeCell ref="A340:D340"/>
    <mergeCell ref="A344:D344"/>
    <mergeCell ref="A349:C349"/>
    <mergeCell ref="A350:C350"/>
  </mergeCells>
  <pageMargins left="0.51181102362204722" right="0.51181102362204722" top="0.78740157480314965" bottom="0.78740157480314965" header="0.31496062992125984" footer="0.31496062992125984"/>
  <pageSetup paperSize="9" scale="5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3"/>
  <sheetViews>
    <sheetView tabSelected="1" workbookViewId="0">
      <selection activeCell="O1" sqref="O1:O1048576"/>
    </sheetView>
  </sheetViews>
  <sheetFormatPr defaultRowHeight="12.75" x14ac:dyDescent="0.2"/>
  <cols>
    <col min="1" max="1" width="15.140625" customWidth="1"/>
    <col min="2" max="2" width="11.42578125" bestFit="1" customWidth="1"/>
    <col min="3" max="4" width="12.28515625" bestFit="1" customWidth="1"/>
    <col min="5" max="5" width="10.85546875" bestFit="1" customWidth="1"/>
    <col min="7" max="7" width="19.140625" customWidth="1"/>
    <col min="8" max="8" width="10.42578125" customWidth="1"/>
    <col min="9" max="9" width="16.7109375" customWidth="1"/>
    <col min="10" max="11" width="15.5703125" style="61" customWidth="1"/>
    <col min="12" max="12" width="15.85546875" customWidth="1"/>
    <col min="13" max="13" width="10.42578125" customWidth="1"/>
  </cols>
  <sheetData>
    <row r="1" spans="1:11" x14ac:dyDescent="0.2">
      <c r="A1" s="572"/>
      <c r="B1" s="572"/>
      <c r="C1" s="572"/>
      <c r="D1" s="572"/>
      <c r="E1" s="572"/>
      <c r="F1" s="572"/>
      <c r="G1" s="572"/>
      <c r="H1" s="572"/>
      <c r="I1" s="572"/>
      <c r="J1" s="194"/>
      <c r="K1" s="194"/>
    </row>
    <row r="2" spans="1:11" s="176" customFormat="1" ht="18" x14ac:dyDescent="0.25">
      <c r="A2" s="519" t="s">
        <v>296</v>
      </c>
      <c r="B2" s="519"/>
      <c r="C2" s="519"/>
      <c r="D2" s="519"/>
      <c r="E2" s="519"/>
      <c r="F2" s="519"/>
      <c r="G2" s="519"/>
      <c r="H2" s="519"/>
      <c r="I2" s="519"/>
      <c r="J2" s="242"/>
      <c r="K2" s="242"/>
    </row>
    <row r="3" spans="1:11" x14ac:dyDescent="0.2">
      <c r="A3" s="243"/>
      <c r="B3" s="243"/>
      <c r="C3" s="243"/>
      <c r="D3" s="243"/>
      <c r="E3" s="243"/>
      <c r="F3" s="243"/>
      <c r="G3" s="243"/>
      <c r="H3" s="243"/>
      <c r="I3" s="243"/>
      <c r="J3" s="194"/>
    </row>
    <row r="4" spans="1:11" x14ac:dyDescent="0.2">
      <c r="A4" s="549" t="s">
        <v>52</v>
      </c>
      <c r="B4" s="550"/>
      <c r="C4" s="550"/>
      <c r="D4" s="550"/>
      <c r="E4" s="550"/>
      <c r="F4" s="550"/>
      <c r="G4" s="550"/>
      <c r="H4" s="550"/>
      <c r="I4" s="550"/>
      <c r="J4" s="244"/>
      <c r="K4" s="244"/>
    </row>
    <row r="5" spans="1:11" x14ac:dyDescent="0.2">
      <c r="A5" s="245" t="s">
        <v>10</v>
      </c>
      <c r="B5" s="545" t="s">
        <v>53</v>
      </c>
      <c r="C5" s="545"/>
      <c r="D5" s="545"/>
      <c r="E5" s="545"/>
      <c r="F5" s="545"/>
      <c r="G5" s="545"/>
      <c r="H5" s="545"/>
      <c r="I5" s="246"/>
      <c r="J5" s="194"/>
      <c r="K5" s="194"/>
    </row>
    <row r="6" spans="1:11" x14ac:dyDescent="0.2">
      <c r="A6" s="245" t="s">
        <v>11</v>
      </c>
      <c r="B6" s="545" t="s">
        <v>54</v>
      </c>
      <c r="C6" s="545"/>
      <c r="D6" s="545"/>
      <c r="E6" s="545"/>
      <c r="F6" s="545"/>
      <c r="G6" s="545"/>
      <c r="H6" s="545"/>
      <c r="I6" s="247" t="s">
        <v>125</v>
      </c>
      <c r="J6" s="194"/>
      <c r="K6" s="194"/>
    </row>
    <row r="7" spans="1:11" x14ac:dyDescent="0.2">
      <c r="A7" s="245" t="s">
        <v>12</v>
      </c>
      <c r="B7" s="564" t="s">
        <v>68</v>
      </c>
      <c r="C7" s="564"/>
      <c r="D7" s="564"/>
      <c r="E7" s="564"/>
      <c r="F7" s="564"/>
      <c r="G7" s="564"/>
      <c r="H7" s="564"/>
      <c r="I7" s="245">
        <v>2022</v>
      </c>
      <c r="J7" s="194"/>
      <c r="K7" s="194"/>
    </row>
    <row r="8" spans="1:11" x14ac:dyDescent="0.2">
      <c r="A8" s="245" t="s">
        <v>13</v>
      </c>
      <c r="B8" s="545" t="s">
        <v>55</v>
      </c>
      <c r="C8" s="545"/>
      <c r="D8" s="545"/>
      <c r="E8" s="545"/>
      <c r="F8" s="545"/>
      <c r="G8" s="545"/>
      <c r="H8" s="545"/>
      <c r="I8" s="245">
        <v>12</v>
      </c>
      <c r="J8" s="194"/>
      <c r="K8" s="194"/>
    </row>
    <row r="9" spans="1:11" x14ac:dyDescent="0.2">
      <c r="A9" s="248"/>
      <c r="B9" s="249"/>
      <c r="C9" s="249"/>
      <c r="D9" s="249"/>
      <c r="E9" s="249"/>
      <c r="F9" s="249"/>
      <c r="G9" s="249"/>
      <c r="H9" s="248"/>
      <c r="I9" s="248"/>
      <c r="J9" s="194"/>
    </row>
    <row r="10" spans="1:11" x14ac:dyDescent="0.2">
      <c r="A10" s="549" t="s">
        <v>57</v>
      </c>
      <c r="B10" s="550"/>
      <c r="C10" s="550"/>
      <c r="D10" s="550"/>
      <c r="E10" s="550"/>
      <c r="F10" s="550"/>
      <c r="G10" s="550"/>
      <c r="H10" s="550"/>
      <c r="I10" s="550"/>
      <c r="J10" s="244"/>
      <c r="K10" s="244"/>
    </row>
    <row r="11" spans="1:11" x14ac:dyDescent="0.2">
      <c r="A11" s="571" t="s">
        <v>147</v>
      </c>
      <c r="B11" s="571"/>
      <c r="C11" s="571"/>
      <c r="D11" s="571" t="s">
        <v>56</v>
      </c>
      <c r="E11" s="571"/>
      <c r="F11" s="250" t="s">
        <v>297</v>
      </c>
      <c r="G11" s="251"/>
      <c r="H11" s="251"/>
      <c r="I11" s="251"/>
      <c r="J11" s="252"/>
    </row>
    <row r="12" spans="1:11" x14ac:dyDescent="0.2">
      <c r="A12" s="564" t="s">
        <v>298</v>
      </c>
      <c r="B12" s="564"/>
      <c r="C12" s="564"/>
      <c r="D12" s="571" t="s">
        <v>299</v>
      </c>
      <c r="E12" s="571"/>
      <c r="F12" s="253">
        <v>100000</v>
      </c>
      <c r="G12" s="254"/>
      <c r="H12" s="251"/>
      <c r="I12" s="251"/>
      <c r="J12" s="252"/>
    </row>
    <row r="13" spans="1:11" x14ac:dyDescent="0.2">
      <c r="A13" s="248"/>
      <c r="B13" s="249"/>
      <c r="C13" s="249"/>
      <c r="D13" s="249"/>
      <c r="E13" s="249"/>
      <c r="F13" s="249"/>
      <c r="G13" s="249"/>
      <c r="H13" s="248"/>
      <c r="I13" s="248"/>
      <c r="J13" s="194"/>
    </row>
    <row r="14" spans="1:11" x14ac:dyDescent="0.2">
      <c r="A14" s="569" t="s">
        <v>69</v>
      </c>
      <c r="B14" s="570"/>
      <c r="C14" s="570"/>
      <c r="D14" s="570"/>
      <c r="E14" s="570"/>
      <c r="F14" s="570"/>
      <c r="G14" s="570"/>
      <c r="H14" s="570"/>
      <c r="I14" s="570"/>
      <c r="J14" s="570"/>
      <c r="K14"/>
    </row>
    <row r="15" spans="1:11" ht="25.5" x14ac:dyDescent="0.2">
      <c r="A15" s="245">
        <v>1</v>
      </c>
      <c r="B15" s="545" t="s">
        <v>9</v>
      </c>
      <c r="C15" s="545"/>
      <c r="D15" s="545"/>
      <c r="E15" s="545"/>
      <c r="F15" s="545"/>
      <c r="G15" s="545"/>
      <c r="H15" s="545"/>
      <c r="I15" s="255" t="s">
        <v>300</v>
      </c>
      <c r="J15" s="255" t="s">
        <v>301</v>
      </c>
    </row>
    <row r="16" spans="1:11" x14ac:dyDescent="0.2">
      <c r="A16" s="245">
        <v>2</v>
      </c>
      <c r="B16" s="564" t="s">
        <v>70</v>
      </c>
      <c r="C16" s="564"/>
      <c r="D16" s="564"/>
      <c r="E16" s="564"/>
      <c r="F16" s="564"/>
      <c r="G16" s="564"/>
      <c r="H16" s="564"/>
      <c r="I16" s="245"/>
      <c r="J16" s="207"/>
      <c r="K16" s="256"/>
    </row>
    <row r="17" spans="1:11" x14ac:dyDescent="0.2">
      <c r="A17" s="245">
        <v>3</v>
      </c>
      <c r="B17" s="545" t="s">
        <v>8</v>
      </c>
      <c r="C17" s="545"/>
      <c r="D17" s="545"/>
      <c r="E17" s="545"/>
      <c r="F17" s="545"/>
      <c r="G17" s="545"/>
      <c r="H17" s="545"/>
      <c r="I17" s="257">
        <v>1883.44</v>
      </c>
      <c r="J17" s="258">
        <v>1542.87</v>
      </c>
      <c r="K17" s="256"/>
    </row>
    <row r="18" spans="1:11" x14ac:dyDescent="0.2">
      <c r="A18" s="245">
        <v>4</v>
      </c>
      <c r="B18" s="564" t="s">
        <v>7</v>
      </c>
      <c r="C18" s="545"/>
      <c r="D18" s="545"/>
      <c r="E18" s="545"/>
      <c r="F18" s="545"/>
      <c r="G18" s="545"/>
      <c r="H18" s="545"/>
      <c r="I18" s="259" t="s">
        <v>302</v>
      </c>
      <c r="J18" s="260" t="s">
        <v>303</v>
      </c>
      <c r="K18" s="256"/>
    </row>
    <row r="19" spans="1:11" ht="25.5" x14ac:dyDescent="0.2">
      <c r="A19" s="245">
        <v>5</v>
      </c>
      <c r="B19" s="545" t="s">
        <v>6</v>
      </c>
      <c r="C19" s="545"/>
      <c r="D19" s="545"/>
      <c r="E19" s="545"/>
      <c r="F19" s="545"/>
      <c r="G19" s="545"/>
      <c r="H19" s="545"/>
      <c r="I19" s="261" t="s">
        <v>286</v>
      </c>
      <c r="J19" s="261" t="s">
        <v>286</v>
      </c>
      <c r="K19" s="256"/>
    </row>
    <row r="20" spans="1:11" x14ac:dyDescent="0.2">
      <c r="A20" s="568"/>
      <c r="B20" s="568"/>
      <c r="C20" s="568"/>
      <c r="D20" s="568"/>
      <c r="E20" s="568"/>
      <c r="F20" s="568"/>
      <c r="G20" s="568"/>
      <c r="H20" s="568"/>
      <c r="I20" s="568"/>
      <c r="J20" s="262"/>
      <c r="K20" s="256"/>
    </row>
    <row r="21" spans="1:11" x14ac:dyDescent="0.2">
      <c r="A21" s="562" t="s">
        <v>30</v>
      </c>
      <c r="B21" s="503"/>
      <c r="C21" s="503"/>
      <c r="D21" s="503"/>
      <c r="E21" s="503"/>
      <c r="F21" s="503"/>
      <c r="G21" s="503"/>
      <c r="H21" s="503"/>
      <c r="I21" s="503"/>
      <c r="J21" s="503"/>
      <c r="K21" s="263"/>
    </row>
    <row r="22" spans="1:11" ht="38.25" x14ac:dyDescent="0.2">
      <c r="A22" s="264">
        <v>1</v>
      </c>
      <c r="B22" s="522" t="s">
        <v>18</v>
      </c>
      <c r="C22" s="522"/>
      <c r="D22" s="522"/>
      <c r="E22" s="522"/>
      <c r="F22" s="522"/>
      <c r="G22" s="522"/>
      <c r="H22" s="264" t="s">
        <v>3</v>
      </c>
      <c r="I22" s="265" t="s">
        <v>304</v>
      </c>
      <c r="J22" s="266" t="s">
        <v>305</v>
      </c>
      <c r="K22" s="267"/>
    </row>
    <row r="23" spans="1:11" x14ac:dyDescent="0.2">
      <c r="A23" s="264" t="s">
        <v>10</v>
      </c>
      <c r="B23" s="556" t="s">
        <v>51</v>
      </c>
      <c r="C23" s="564"/>
      <c r="D23" s="564"/>
      <c r="E23" s="564"/>
      <c r="F23" s="564"/>
      <c r="G23" s="564"/>
      <c r="H23" s="268"/>
      <c r="I23" s="259">
        <f>I17</f>
        <v>1883.44</v>
      </c>
      <c r="J23" s="207">
        <f>J17</f>
        <v>1542.87</v>
      </c>
      <c r="K23" s="256"/>
    </row>
    <row r="24" spans="1:11" x14ac:dyDescent="0.2">
      <c r="A24" s="264" t="s">
        <v>11</v>
      </c>
      <c r="B24" s="556" t="s">
        <v>71</v>
      </c>
      <c r="C24" s="564"/>
      <c r="D24" s="564"/>
      <c r="E24" s="564"/>
      <c r="F24" s="564"/>
      <c r="G24" s="564"/>
      <c r="H24" s="269"/>
      <c r="I24" s="259">
        <v>0</v>
      </c>
      <c r="J24" s="207">
        <v>0</v>
      </c>
      <c r="K24" s="256"/>
    </row>
    <row r="25" spans="1:11" x14ac:dyDescent="0.2">
      <c r="A25" s="264" t="s">
        <v>12</v>
      </c>
      <c r="B25" s="556" t="s">
        <v>306</v>
      </c>
      <c r="C25" s="564"/>
      <c r="D25" s="564"/>
      <c r="E25" s="564"/>
      <c r="F25" s="564"/>
      <c r="G25" s="564"/>
      <c r="H25" s="269"/>
      <c r="I25" s="259">
        <v>0</v>
      </c>
      <c r="J25" s="207">
        <v>0</v>
      </c>
      <c r="K25" s="256"/>
    </row>
    <row r="26" spans="1:11" x14ac:dyDescent="0.2">
      <c r="A26" s="264" t="s">
        <v>13</v>
      </c>
      <c r="B26" s="564" t="s">
        <v>2</v>
      </c>
      <c r="C26" s="564"/>
      <c r="D26" s="564"/>
      <c r="E26" s="564"/>
      <c r="F26" s="564"/>
      <c r="G26" s="564"/>
      <c r="H26" s="270"/>
      <c r="I26" s="259">
        <v>0</v>
      </c>
      <c r="J26" s="207">
        <v>0</v>
      </c>
      <c r="K26" s="256"/>
    </row>
    <row r="27" spans="1:11" x14ac:dyDescent="0.2">
      <c r="A27" s="264" t="s">
        <v>14</v>
      </c>
      <c r="B27" s="564" t="s">
        <v>72</v>
      </c>
      <c r="C27" s="564"/>
      <c r="D27" s="564"/>
      <c r="E27" s="564"/>
      <c r="F27" s="564"/>
      <c r="G27" s="564"/>
      <c r="H27" s="270"/>
      <c r="I27" s="259">
        <v>0</v>
      </c>
      <c r="J27" s="207">
        <v>0</v>
      </c>
      <c r="K27" s="256"/>
    </row>
    <row r="28" spans="1:11" x14ac:dyDescent="0.2">
      <c r="A28" s="264" t="s">
        <v>15</v>
      </c>
      <c r="B28" s="556" t="s">
        <v>73</v>
      </c>
      <c r="C28" s="564"/>
      <c r="D28" s="564"/>
      <c r="E28" s="564"/>
      <c r="F28" s="564"/>
      <c r="G28" s="564"/>
      <c r="H28" s="270"/>
      <c r="I28" s="259">
        <v>0</v>
      </c>
      <c r="J28" s="207">
        <v>0</v>
      </c>
      <c r="K28" s="256"/>
    </row>
    <row r="29" spans="1:11" x14ac:dyDescent="0.2">
      <c r="A29" s="264" t="s">
        <v>16</v>
      </c>
      <c r="B29" s="556" t="s">
        <v>4</v>
      </c>
      <c r="C29" s="564"/>
      <c r="D29" s="564"/>
      <c r="E29" s="564"/>
      <c r="F29" s="564"/>
      <c r="G29" s="564"/>
      <c r="H29" s="270"/>
      <c r="I29" s="259">
        <v>0</v>
      </c>
      <c r="J29" s="207">
        <v>0</v>
      </c>
      <c r="K29" s="256"/>
    </row>
    <row r="30" spans="1:11" x14ac:dyDescent="0.2">
      <c r="A30" s="522" t="s">
        <v>98</v>
      </c>
      <c r="B30" s="522"/>
      <c r="C30" s="522"/>
      <c r="D30" s="522"/>
      <c r="E30" s="522"/>
      <c r="F30" s="522"/>
      <c r="G30" s="522"/>
      <c r="H30" s="522"/>
      <c r="I30" s="271">
        <f>TRUNC(SUM(I23:I29),2)</f>
        <v>1883.44</v>
      </c>
      <c r="J30" s="272">
        <f>TRUNC(SUM(J23:J29),2)</f>
        <v>1542.87</v>
      </c>
      <c r="K30" s="273"/>
    </row>
    <row r="31" spans="1:11" x14ac:dyDescent="0.2">
      <c r="A31" s="274"/>
      <c r="B31" s="274"/>
      <c r="C31" s="274"/>
      <c r="D31" s="274"/>
      <c r="E31" s="274"/>
      <c r="F31" s="274"/>
      <c r="G31" s="274"/>
      <c r="H31" s="274"/>
      <c r="I31" s="275"/>
      <c r="J31" s="262"/>
      <c r="K31" s="256"/>
    </row>
    <row r="32" spans="1:11" x14ac:dyDescent="0.2">
      <c r="A32" s="562" t="s">
        <v>74</v>
      </c>
      <c r="B32" s="503"/>
      <c r="C32" s="503"/>
      <c r="D32" s="503"/>
      <c r="E32" s="503"/>
      <c r="F32" s="503"/>
      <c r="G32" s="503"/>
      <c r="H32" s="503"/>
      <c r="I32" s="503"/>
      <c r="J32" s="503"/>
      <c r="K32" s="263"/>
    </row>
    <row r="33" spans="1:12" ht="38.25" x14ac:dyDescent="0.2">
      <c r="A33" s="522" t="s">
        <v>88</v>
      </c>
      <c r="B33" s="522"/>
      <c r="C33" s="522"/>
      <c r="D33" s="522"/>
      <c r="E33" s="522"/>
      <c r="F33" s="522"/>
      <c r="G33" s="522"/>
      <c r="H33" s="264" t="s">
        <v>3</v>
      </c>
      <c r="I33" s="265" t="str">
        <f>I22</f>
        <v>VALOR MENSAL  1 Operador Máq. Costal</v>
      </c>
      <c r="J33" s="266" t="str">
        <f>J22</f>
        <v>VALOR MENSAL  1 servente</v>
      </c>
      <c r="K33" s="267"/>
    </row>
    <row r="34" spans="1:12" x14ac:dyDescent="0.2">
      <c r="A34" s="264" t="s">
        <v>10</v>
      </c>
      <c r="B34" s="556" t="s">
        <v>76</v>
      </c>
      <c r="C34" s="564"/>
      <c r="D34" s="564"/>
      <c r="E34" s="564"/>
      <c r="F34" s="564"/>
      <c r="G34" s="564"/>
      <c r="H34" s="276">
        <v>8.3299999999999999E-2</v>
      </c>
      <c r="I34" s="277">
        <f>I$30*H34</f>
        <v>156.89055200000001</v>
      </c>
      <c r="J34" s="278">
        <f>J$30*H34</f>
        <v>128.52107099999998</v>
      </c>
      <c r="K34" s="279"/>
    </row>
    <row r="35" spans="1:12" x14ac:dyDescent="0.2">
      <c r="A35" s="264" t="s">
        <v>11</v>
      </c>
      <c r="B35" s="564" t="s">
        <v>123</v>
      </c>
      <c r="C35" s="564"/>
      <c r="D35" s="564"/>
      <c r="E35" s="564"/>
      <c r="F35" s="564"/>
      <c r="G35" s="564"/>
      <c r="H35" s="48">
        <v>2.7799999999999998E-2</v>
      </c>
      <c r="I35" s="277">
        <f>I$30*H35</f>
        <v>52.359631999999998</v>
      </c>
      <c r="J35" s="278">
        <f>J$30*H35</f>
        <v>42.891785999999996</v>
      </c>
      <c r="K35" s="279"/>
    </row>
    <row r="36" spans="1:12" x14ac:dyDescent="0.2">
      <c r="A36" s="264"/>
      <c r="B36" s="398" t="s">
        <v>153</v>
      </c>
      <c r="C36" s="398"/>
      <c r="D36" s="398"/>
      <c r="E36" s="398"/>
      <c r="F36" s="398"/>
      <c r="G36" s="398"/>
      <c r="H36" s="280">
        <f>SUM(H34:H35)</f>
        <v>0.1111</v>
      </c>
      <c r="I36" s="281">
        <f>SUM(I34:I35)</f>
        <v>209.25018400000002</v>
      </c>
      <c r="J36" s="282">
        <f>SUM(J34:J35)</f>
        <v>171.41285699999997</v>
      </c>
      <c r="K36" s="279"/>
    </row>
    <row r="37" spans="1:12" x14ac:dyDescent="0.2">
      <c r="A37" s="264" t="s">
        <v>12</v>
      </c>
      <c r="B37" s="506" t="s">
        <v>290</v>
      </c>
      <c r="C37" s="507"/>
      <c r="D37" s="507"/>
      <c r="E37" s="507"/>
      <c r="F37" s="507"/>
      <c r="G37" s="508"/>
      <c r="H37" s="283">
        <v>4.088E-2</v>
      </c>
      <c r="I37" s="277">
        <f>I30*H37</f>
        <v>76.995027199999996</v>
      </c>
      <c r="J37" s="278">
        <f>J30*H37</f>
        <v>63.072525599999992</v>
      </c>
      <c r="K37" s="279"/>
    </row>
    <row r="38" spans="1:12" x14ac:dyDescent="0.2">
      <c r="A38" s="522" t="s">
        <v>77</v>
      </c>
      <c r="B38" s="522"/>
      <c r="C38" s="522"/>
      <c r="D38" s="522"/>
      <c r="E38" s="522"/>
      <c r="F38" s="522"/>
      <c r="G38" s="522"/>
      <c r="H38" s="280">
        <f>H37+H36</f>
        <v>0.15198</v>
      </c>
      <c r="I38" s="281">
        <f>I37+I36</f>
        <v>286.24521120000003</v>
      </c>
      <c r="J38" s="281">
        <f>J37+J36</f>
        <v>234.48538259999998</v>
      </c>
      <c r="K38" s="284"/>
      <c r="L38" s="60"/>
    </row>
    <row r="39" spans="1:12" x14ac:dyDescent="0.2">
      <c r="A39" s="566"/>
      <c r="B39" s="567"/>
      <c r="C39" s="567"/>
      <c r="D39" s="567"/>
      <c r="E39" s="567"/>
      <c r="F39" s="567"/>
      <c r="G39" s="567"/>
      <c r="H39" s="567"/>
      <c r="I39" s="567"/>
      <c r="J39" s="262"/>
      <c r="K39" s="256"/>
      <c r="L39" s="60"/>
    </row>
    <row r="40" spans="1:12" ht="38.25" x14ac:dyDescent="0.2">
      <c r="A40" s="522" t="s">
        <v>89</v>
      </c>
      <c r="B40" s="522"/>
      <c r="C40" s="522"/>
      <c r="D40" s="522"/>
      <c r="E40" s="522"/>
      <c r="F40" s="522"/>
      <c r="G40" s="522"/>
      <c r="H40" s="264" t="s">
        <v>3</v>
      </c>
      <c r="I40" s="265" t="str">
        <f>I33</f>
        <v>VALOR MENSAL  1 Operador Máq. Costal</v>
      </c>
      <c r="J40" s="266" t="str">
        <f>J33</f>
        <v>VALOR MENSAL  1 servente</v>
      </c>
      <c r="K40" s="267"/>
    </row>
    <row r="41" spans="1:12" x14ac:dyDescent="0.2">
      <c r="A41" s="264" t="s">
        <v>10</v>
      </c>
      <c r="B41" s="556" t="s">
        <v>80</v>
      </c>
      <c r="C41" s="564"/>
      <c r="D41" s="564"/>
      <c r="E41" s="564"/>
      <c r="F41" s="564"/>
      <c r="G41" s="564"/>
      <c r="H41" s="276">
        <v>0.2</v>
      </c>
      <c r="I41" s="277">
        <f>H41*I$30</f>
        <v>376.68800000000005</v>
      </c>
      <c r="J41" s="278">
        <f>H41*J$30</f>
        <v>308.57400000000001</v>
      </c>
      <c r="K41" s="279"/>
    </row>
    <row r="42" spans="1:12" x14ac:dyDescent="0.2">
      <c r="A42" s="264" t="s">
        <v>11</v>
      </c>
      <c r="B42" s="556" t="s">
        <v>81</v>
      </c>
      <c r="C42" s="564"/>
      <c r="D42" s="564"/>
      <c r="E42" s="564"/>
      <c r="F42" s="564"/>
      <c r="G42" s="564"/>
      <c r="H42" s="276">
        <v>2.5000000000000001E-2</v>
      </c>
      <c r="I42" s="277">
        <f t="shared" ref="I42:I48" si="0">H42*I$30</f>
        <v>47.086000000000006</v>
      </c>
      <c r="J42" s="278">
        <f t="shared" ref="J42:J48" si="1">H42*J$30</f>
        <v>38.571750000000002</v>
      </c>
      <c r="K42" s="279"/>
    </row>
    <row r="43" spans="1:12" x14ac:dyDescent="0.2">
      <c r="A43" s="264" t="s">
        <v>12</v>
      </c>
      <c r="B43" s="556" t="s">
        <v>82</v>
      </c>
      <c r="C43" s="564"/>
      <c r="D43" s="564"/>
      <c r="E43" s="564"/>
      <c r="F43" s="564"/>
      <c r="G43" s="564"/>
      <c r="H43" s="285">
        <v>0.03</v>
      </c>
      <c r="I43" s="277">
        <f t="shared" si="0"/>
        <v>56.5032</v>
      </c>
      <c r="J43" s="278">
        <f t="shared" si="1"/>
        <v>46.286099999999998</v>
      </c>
      <c r="K43" s="279"/>
    </row>
    <row r="44" spans="1:12" x14ac:dyDescent="0.2">
      <c r="A44" s="264" t="s">
        <v>13</v>
      </c>
      <c r="B44" s="556" t="s">
        <v>79</v>
      </c>
      <c r="C44" s="556"/>
      <c r="D44" s="556"/>
      <c r="E44" s="556"/>
      <c r="F44" s="556"/>
      <c r="G44" s="556"/>
      <c r="H44" s="276">
        <v>1.4999999999999999E-2</v>
      </c>
      <c r="I44" s="277">
        <f t="shared" si="0"/>
        <v>28.2516</v>
      </c>
      <c r="J44" s="278">
        <f t="shared" si="1"/>
        <v>23.143049999999999</v>
      </c>
      <c r="K44" s="279"/>
    </row>
    <row r="45" spans="1:12" x14ac:dyDescent="0.2">
      <c r="A45" s="264" t="s">
        <v>14</v>
      </c>
      <c r="B45" s="556" t="s">
        <v>83</v>
      </c>
      <c r="C45" s="564"/>
      <c r="D45" s="564"/>
      <c r="E45" s="564"/>
      <c r="F45" s="564"/>
      <c r="G45" s="564"/>
      <c r="H45" s="276">
        <v>0.01</v>
      </c>
      <c r="I45" s="277">
        <f t="shared" si="0"/>
        <v>18.834400000000002</v>
      </c>
      <c r="J45" s="278">
        <f t="shared" si="1"/>
        <v>15.428699999999999</v>
      </c>
      <c r="K45" s="279"/>
    </row>
    <row r="46" spans="1:12" x14ac:dyDescent="0.2">
      <c r="A46" s="264" t="s">
        <v>15</v>
      </c>
      <c r="B46" s="556" t="s">
        <v>84</v>
      </c>
      <c r="C46" s="564"/>
      <c r="D46" s="564"/>
      <c r="E46" s="564"/>
      <c r="F46" s="564"/>
      <c r="G46" s="564"/>
      <c r="H46" s="276">
        <v>6.0000000000000001E-3</v>
      </c>
      <c r="I46" s="277">
        <f t="shared" si="0"/>
        <v>11.300640000000001</v>
      </c>
      <c r="J46" s="278">
        <f t="shared" si="1"/>
        <v>9.2572200000000002</v>
      </c>
      <c r="K46" s="279"/>
    </row>
    <row r="47" spans="1:12" x14ac:dyDescent="0.2">
      <c r="A47" s="264" t="s">
        <v>16</v>
      </c>
      <c r="B47" s="556" t="s">
        <v>85</v>
      </c>
      <c r="C47" s="564"/>
      <c r="D47" s="564"/>
      <c r="E47" s="564"/>
      <c r="F47" s="564"/>
      <c r="G47" s="564"/>
      <c r="H47" s="276">
        <v>2E-3</v>
      </c>
      <c r="I47" s="277">
        <f t="shared" si="0"/>
        <v>3.76688</v>
      </c>
      <c r="J47" s="278">
        <f t="shared" si="1"/>
        <v>3.0857399999999999</v>
      </c>
      <c r="K47" s="279"/>
    </row>
    <row r="48" spans="1:12" x14ac:dyDescent="0.2">
      <c r="A48" s="264" t="s">
        <v>17</v>
      </c>
      <c r="B48" s="556" t="s">
        <v>86</v>
      </c>
      <c r="C48" s="564"/>
      <c r="D48" s="564"/>
      <c r="E48" s="564"/>
      <c r="F48" s="564"/>
      <c r="G48" s="564"/>
      <c r="H48" s="276">
        <v>0.08</v>
      </c>
      <c r="I48" s="277">
        <f t="shared" si="0"/>
        <v>150.67520000000002</v>
      </c>
      <c r="J48" s="278">
        <f t="shared" si="1"/>
        <v>123.42959999999999</v>
      </c>
      <c r="K48" s="279"/>
    </row>
    <row r="49" spans="1:11" x14ac:dyDescent="0.2">
      <c r="A49" s="522" t="s">
        <v>87</v>
      </c>
      <c r="B49" s="522"/>
      <c r="C49" s="522"/>
      <c r="D49" s="522"/>
      <c r="E49" s="522"/>
      <c r="F49" s="522"/>
      <c r="G49" s="522"/>
      <c r="H49" s="280">
        <f>SUM(H41:H48)</f>
        <v>0.36800000000000005</v>
      </c>
      <c r="I49" s="281">
        <f>TRUNC(SUM(I41:I48),2)</f>
        <v>693.1</v>
      </c>
      <c r="J49" s="282">
        <f>TRUNC(SUM(J41:J48),2)</f>
        <v>567.77</v>
      </c>
      <c r="K49" s="284"/>
    </row>
    <row r="50" spans="1:11" x14ac:dyDescent="0.2">
      <c r="A50" s="509"/>
      <c r="B50" s="509"/>
      <c r="C50" s="509"/>
      <c r="D50" s="509"/>
      <c r="E50" s="509"/>
      <c r="F50" s="509"/>
      <c r="G50" s="509"/>
      <c r="H50" s="509"/>
      <c r="I50" s="510"/>
      <c r="J50" s="262"/>
      <c r="K50" s="256"/>
    </row>
    <row r="51" spans="1:11" ht="38.25" x14ac:dyDescent="0.2">
      <c r="A51" s="522" t="s">
        <v>90</v>
      </c>
      <c r="B51" s="522"/>
      <c r="C51" s="522"/>
      <c r="D51" s="522"/>
      <c r="E51" s="522"/>
      <c r="F51" s="522"/>
      <c r="G51" s="522"/>
      <c r="H51" s="280"/>
      <c r="I51" s="265" t="str">
        <f>I40</f>
        <v>VALOR MENSAL  1 Operador Máq. Costal</v>
      </c>
      <c r="J51" s="266" t="str">
        <f>J40</f>
        <v>VALOR MENSAL  1 servente</v>
      </c>
      <c r="K51" s="267"/>
    </row>
    <row r="52" spans="1:11" x14ac:dyDescent="0.2">
      <c r="A52" s="264" t="s">
        <v>10</v>
      </c>
      <c r="B52" s="563" t="s">
        <v>307</v>
      </c>
      <c r="C52" s="565"/>
      <c r="D52" s="565"/>
      <c r="E52" s="565"/>
      <c r="F52" s="565"/>
      <c r="G52" s="565"/>
      <c r="H52" s="247" t="s">
        <v>0</v>
      </c>
      <c r="I52" s="286">
        <v>0</v>
      </c>
      <c r="J52" s="287">
        <v>0</v>
      </c>
      <c r="K52" s="288"/>
    </row>
    <row r="53" spans="1:11" x14ac:dyDescent="0.2">
      <c r="A53" s="264" t="s">
        <v>11</v>
      </c>
      <c r="B53" s="563" t="s">
        <v>273</v>
      </c>
      <c r="C53" s="565"/>
      <c r="D53" s="565"/>
      <c r="E53" s="565"/>
      <c r="F53" s="565"/>
      <c r="G53" s="565"/>
      <c r="H53" s="289">
        <v>500.85</v>
      </c>
      <c r="I53" s="286">
        <f>H53*0.8*13/12</f>
        <v>434.07000000000011</v>
      </c>
      <c r="J53" s="287">
        <f>H53*0.8*13/12</f>
        <v>434.07000000000011</v>
      </c>
      <c r="K53" s="288"/>
    </row>
    <row r="54" spans="1:11" x14ac:dyDescent="0.2">
      <c r="A54" s="264" t="s">
        <v>12</v>
      </c>
      <c r="B54" s="563" t="s">
        <v>274</v>
      </c>
      <c r="C54" s="565"/>
      <c r="D54" s="565"/>
      <c r="E54" s="565"/>
      <c r="F54" s="565"/>
      <c r="G54" s="565"/>
      <c r="H54" s="289">
        <v>71.5</v>
      </c>
      <c r="I54" s="287">
        <f>H54</f>
        <v>71.5</v>
      </c>
      <c r="J54" s="287">
        <f>H54</f>
        <v>71.5</v>
      </c>
      <c r="K54" s="288"/>
    </row>
    <row r="55" spans="1:11" x14ac:dyDescent="0.2">
      <c r="A55" s="264" t="s">
        <v>13</v>
      </c>
      <c r="B55" s="563" t="s">
        <v>275</v>
      </c>
      <c r="C55" s="565"/>
      <c r="D55" s="565"/>
      <c r="E55" s="565"/>
      <c r="F55" s="565"/>
      <c r="G55" s="565"/>
      <c r="H55" s="289">
        <v>23.5</v>
      </c>
      <c r="I55" s="287">
        <f t="shared" ref="I55:I56" si="2">H55</f>
        <v>23.5</v>
      </c>
      <c r="J55" s="287">
        <f t="shared" ref="J55:J56" si="3">H55</f>
        <v>23.5</v>
      </c>
      <c r="K55" s="288"/>
    </row>
    <row r="56" spans="1:11" x14ac:dyDescent="0.2">
      <c r="A56" s="264" t="s">
        <v>14</v>
      </c>
      <c r="B56" s="563" t="s">
        <v>276</v>
      </c>
      <c r="C56" s="565"/>
      <c r="D56" s="565"/>
      <c r="E56" s="565"/>
      <c r="F56" s="565"/>
      <c r="G56" s="565"/>
      <c r="H56" s="289">
        <v>23.5</v>
      </c>
      <c r="I56" s="287">
        <f t="shared" si="2"/>
        <v>23.5</v>
      </c>
      <c r="J56" s="287">
        <f t="shared" si="3"/>
        <v>23.5</v>
      </c>
      <c r="K56" s="288"/>
    </row>
    <row r="57" spans="1:11" x14ac:dyDescent="0.2">
      <c r="A57" s="264" t="s">
        <v>15</v>
      </c>
      <c r="B57" s="563" t="s">
        <v>4</v>
      </c>
      <c r="C57" s="565"/>
      <c r="D57" s="565"/>
      <c r="E57" s="565"/>
      <c r="F57" s="565"/>
      <c r="G57" s="565"/>
      <c r="H57" s="247" t="s">
        <v>0</v>
      </c>
      <c r="I57" s="286">
        <v>0</v>
      </c>
      <c r="J57" s="287">
        <v>0</v>
      </c>
      <c r="K57" s="288"/>
    </row>
    <row r="58" spans="1:11" x14ac:dyDescent="0.2">
      <c r="A58" s="522" t="s">
        <v>91</v>
      </c>
      <c r="B58" s="522"/>
      <c r="C58" s="522"/>
      <c r="D58" s="522"/>
      <c r="E58" s="522"/>
      <c r="F58" s="522"/>
      <c r="G58" s="522"/>
      <c r="H58" s="522"/>
      <c r="I58" s="281">
        <f>TRUNC(SUM(I52:I57),2)</f>
        <v>552.57000000000005</v>
      </c>
      <c r="J58" s="282">
        <f>TRUNC(SUM(J52:J57),2)</f>
        <v>552.57000000000005</v>
      </c>
      <c r="K58" s="284"/>
    </row>
    <row r="59" spans="1:11" x14ac:dyDescent="0.2">
      <c r="A59" s="509"/>
      <c r="B59" s="509"/>
      <c r="C59" s="509"/>
      <c r="D59" s="509"/>
      <c r="E59" s="509"/>
      <c r="F59" s="509"/>
      <c r="G59" s="509"/>
      <c r="H59" s="509"/>
      <c r="I59" s="510"/>
      <c r="J59" s="262"/>
      <c r="K59" s="256"/>
    </row>
    <row r="60" spans="1:11" x14ac:dyDescent="0.2">
      <c r="A60" s="549" t="s">
        <v>92</v>
      </c>
      <c r="B60" s="550"/>
      <c r="C60" s="550"/>
      <c r="D60" s="550"/>
      <c r="E60" s="550"/>
      <c r="F60" s="550"/>
      <c r="G60" s="550"/>
      <c r="H60" s="550"/>
      <c r="I60" s="550"/>
      <c r="J60" s="550"/>
      <c r="K60" s="274"/>
    </row>
    <row r="61" spans="1:11" ht="38.25" x14ac:dyDescent="0.2">
      <c r="A61" s="522" t="s">
        <v>96</v>
      </c>
      <c r="B61" s="522"/>
      <c r="C61" s="522"/>
      <c r="D61" s="522"/>
      <c r="E61" s="522"/>
      <c r="F61" s="522"/>
      <c r="G61" s="522"/>
      <c r="H61" s="522"/>
      <c r="I61" s="265" t="str">
        <f>I51</f>
        <v>VALOR MENSAL  1 Operador Máq. Costal</v>
      </c>
      <c r="J61" s="266" t="str">
        <f>J51</f>
        <v>VALOR MENSAL  1 servente</v>
      </c>
      <c r="K61" s="267"/>
    </row>
    <row r="62" spans="1:11" x14ac:dyDescent="0.2">
      <c r="A62" s="264" t="s">
        <v>93</v>
      </c>
      <c r="B62" s="556" t="s">
        <v>75</v>
      </c>
      <c r="C62" s="556"/>
      <c r="D62" s="556"/>
      <c r="E62" s="556"/>
      <c r="F62" s="556"/>
      <c r="G62" s="556"/>
      <c r="H62" s="556"/>
      <c r="I62" s="259">
        <f>I38</f>
        <v>286.24521120000003</v>
      </c>
      <c r="J62" s="207">
        <f>J38</f>
        <v>234.48538259999998</v>
      </c>
      <c r="K62" s="256"/>
    </row>
    <row r="63" spans="1:11" x14ac:dyDescent="0.2">
      <c r="A63" s="264" t="s">
        <v>94</v>
      </c>
      <c r="B63" s="556" t="s">
        <v>78</v>
      </c>
      <c r="C63" s="556"/>
      <c r="D63" s="556"/>
      <c r="E63" s="556"/>
      <c r="F63" s="556"/>
      <c r="G63" s="556"/>
      <c r="H63" s="556"/>
      <c r="I63" s="259">
        <f>I49</f>
        <v>693.1</v>
      </c>
      <c r="J63" s="207">
        <f>J49</f>
        <v>567.77</v>
      </c>
      <c r="K63" s="256"/>
    </row>
    <row r="64" spans="1:11" x14ac:dyDescent="0.2">
      <c r="A64" s="264" t="s">
        <v>95</v>
      </c>
      <c r="B64" s="556" t="s">
        <v>97</v>
      </c>
      <c r="C64" s="556"/>
      <c r="D64" s="556"/>
      <c r="E64" s="556"/>
      <c r="F64" s="556"/>
      <c r="G64" s="556"/>
      <c r="H64" s="556"/>
      <c r="I64" s="259">
        <f>I58</f>
        <v>552.57000000000005</v>
      </c>
      <c r="J64" s="207">
        <f>J58</f>
        <v>552.57000000000005</v>
      </c>
      <c r="K64" s="256"/>
    </row>
    <row r="65" spans="1:11" x14ac:dyDescent="0.2">
      <c r="A65" s="522" t="s">
        <v>99</v>
      </c>
      <c r="B65" s="522"/>
      <c r="C65" s="522"/>
      <c r="D65" s="522"/>
      <c r="E65" s="522"/>
      <c r="F65" s="522"/>
      <c r="G65" s="522"/>
      <c r="H65" s="522"/>
      <c r="I65" s="290">
        <f>TRUNC(SUM(I62:I64),2)</f>
        <v>1531.91</v>
      </c>
      <c r="J65" s="291">
        <f>TRUNC(SUM(J62:J64),2)</f>
        <v>1354.82</v>
      </c>
      <c r="K65" s="292"/>
    </row>
    <row r="66" spans="1:11" x14ac:dyDescent="0.2">
      <c r="A66" s="491"/>
      <c r="B66" s="492"/>
      <c r="C66" s="492"/>
      <c r="D66" s="492"/>
      <c r="E66" s="492"/>
      <c r="F66" s="492"/>
      <c r="G66" s="492"/>
      <c r="H66" s="492"/>
      <c r="I66" s="492"/>
      <c r="J66" s="262"/>
      <c r="K66" s="256"/>
    </row>
    <row r="67" spans="1:11" x14ac:dyDescent="0.2">
      <c r="A67" s="562" t="s">
        <v>100</v>
      </c>
      <c r="B67" s="503"/>
      <c r="C67" s="503"/>
      <c r="D67" s="503"/>
      <c r="E67" s="503"/>
      <c r="F67" s="503"/>
      <c r="G67" s="503"/>
      <c r="H67" s="503"/>
      <c r="I67" s="503"/>
      <c r="J67" s="503"/>
      <c r="K67" s="263"/>
    </row>
    <row r="68" spans="1:11" ht="38.25" x14ac:dyDescent="0.2">
      <c r="A68" s="264">
        <v>3</v>
      </c>
      <c r="B68" s="522" t="s">
        <v>101</v>
      </c>
      <c r="C68" s="522"/>
      <c r="D68" s="522"/>
      <c r="E68" s="522"/>
      <c r="F68" s="522"/>
      <c r="G68" s="522"/>
      <c r="H68" s="264" t="s">
        <v>3</v>
      </c>
      <c r="I68" s="265" t="str">
        <f>I61</f>
        <v>VALOR MENSAL  1 Operador Máq. Costal</v>
      </c>
      <c r="J68" s="266" t="str">
        <f>J61</f>
        <v>VALOR MENSAL  1 servente</v>
      </c>
      <c r="K68" s="267"/>
    </row>
    <row r="69" spans="1:11" x14ac:dyDescent="0.2">
      <c r="A69" s="264" t="s">
        <v>10</v>
      </c>
      <c r="B69" s="556" t="s">
        <v>104</v>
      </c>
      <c r="C69" s="564"/>
      <c r="D69" s="564"/>
      <c r="E69" s="564"/>
      <c r="F69" s="564"/>
      <c r="G69" s="564"/>
      <c r="H69" s="48">
        <v>4.1999999999999997E-3</v>
      </c>
      <c r="I69" s="293">
        <f>I$30*H69</f>
        <v>7.9104479999999997</v>
      </c>
      <c r="J69" s="294">
        <f>J$30*H69</f>
        <v>6.4800539999999991</v>
      </c>
      <c r="K69" s="295"/>
    </row>
    <row r="70" spans="1:11" x14ac:dyDescent="0.2">
      <c r="A70" s="264" t="s">
        <v>11</v>
      </c>
      <c r="B70" s="556" t="s">
        <v>103</v>
      </c>
      <c r="C70" s="556"/>
      <c r="D70" s="556"/>
      <c r="E70" s="556"/>
      <c r="F70" s="556"/>
      <c r="G70" s="556"/>
      <c r="H70" s="48">
        <v>2.9999999999999997E-4</v>
      </c>
      <c r="I70" s="293">
        <f t="shared" ref="I70:I74" si="4">I$30*H70</f>
        <v>0.56503199999999998</v>
      </c>
      <c r="J70" s="294">
        <f t="shared" ref="J70:J74" si="5">J$30*H70</f>
        <v>0.46286099999999991</v>
      </c>
      <c r="K70" s="295"/>
    </row>
    <row r="71" spans="1:11" x14ac:dyDescent="0.2">
      <c r="A71" s="264" t="s">
        <v>12</v>
      </c>
      <c r="B71" s="556" t="s">
        <v>308</v>
      </c>
      <c r="C71" s="564"/>
      <c r="D71" s="564"/>
      <c r="E71" s="564"/>
      <c r="F71" s="564"/>
      <c r="G71" s="564"/>
      <c r="H71" s="276">
        <v>2.0000000000000001E-4</v>
      </c>
      <c r="I71" s="293">
        <f t="shared" si="4"/>
        <v>0.37668800000000002</v>
      </c>
      <c r="J71" s="294">
        <f t="shared" si="5"/>
        <v>0.30857400000000001</v>
      </c>
      <c r="K71" s="295"/>
    </row>
    <row r="72" spans="1:11" x14ac:dyDescent="0.2">
      <c r="A72" s="264" t="s">
        <v>13</v>
      </c>
      <c r="B72" s="556" t="s">
        <v>102</v>
      </c>
      <c r="C72" s="556"/>
      <c r="D72" s="556"/>
      <c r="E72" s="556"/>
      <c r="F72" s="556"/>
      <c r="G72" s="556"/>
      <c r="H72" s="276">
        <v>1.9400000000000001E-2</v>
      </c>
      <c r="I72" s="293">
        <f>I$30*H72</f>
        <v>36.538736</v>
      </c>
      <c r="J72" s="294">
        <f t="shared" si="5"/>
        <v>29.931677999999998</v>
      </c>
      <c r="K72" s="295"/>
    </row>
    <row r="73" spans="1:11" x14ac:dyDescent="0.2">
      <c r="A73" s="264" t="s">
        <v>14</v>
      </c>
      <c r="B73" s="556" t="s">
        <v>105</v>
      </c>
      <c r="C73" s="556"/>
      <c r="D73" s="556"/>
      <c r="E73" s="556"/>
      <c r="F73" s="556"/>
      <c r="G73" s="556"/>
      <c r="H73" s="48">
        <v>7.7000000000000002E-3</v>
      </c>
      <c r="I73" s="293">
        <f t="shared" si="4"/>
        <v>14.502488000000001</v>
      </c>
      <c r="J73" s="294">
        <f t="shared" si="5"/>
        <v>11.880099</v>
      </c>
      <c r="K73" s="295"/>
    </row>
    <row r="74" spans="1:11" x14ac:dyDescent="0.2">
      <c r="A74" s="264" t="s">
        <v>15</v>
      </c>
      <c r="B74" s="556" t="s">
        <v>309</v>
      </c>
      <c r="C74" s="556"/>
      <c r="D74" s="556"/>
      <c r="E74" s="556"/>
      <c r="F74" s="556"/>
      <c r="G74" s="556"/>
      <c r="H74" s="283">
        <v>3.73E-2</v>
      </c>
      <c r="I74" s="293">
        <f t="shared" si="4"/>
        <v>70.252312000000003</v>
      </c>
      <c r="J74" s="294">
        <f t="shared" si="5"/>
        <v>57.549050999999999</v>
      </c>
      <c r="K74" s="295"/>
    </row>
    <row r="75" spans="1:11" x14ac:dyDescent="0.2">
      <c r="A75" s="522" t="s">
        <v>106</v>
      </c>
      <c r="B75" s="522"/>
      <c r="C75" s="522"/>
      <c r="D75" s="522"/>
      <c r="E75" s="522"/>
      <c r="F75" s="522"/>
      <c r="G75" s="522"/>
      <c r="H75" s="280">
        <f>TRUNC(SUM(H69:H74),4)</f>
        <v>6.9099999999999995E-2</v>
      </c>
      <c r="I75" s="281">
        <f>TRUNC(SUM(I69:I74),2)</f>
        <v>130.13999999999999</v>
      </c>
      <c r="J75" s="282">
        <f>TRUNC(SUM(J69:J74),2)</f>
        <v>106.61</v>
      </c>
      <c r="K75" s="284"/>
    </row>
    <row r="76" spans="1:11" x14ac:dyDescent="0.2">
      <c r="A76" s="546"/>
      <c r="B76" s="547"/>
      <c r="C76" s="547"/>
      <c r="D76" s="547"/>
      <c r="E76" s="547"/>
      <c r="F76" s="547"/>
      <c r="G76" s="547"/>
      <c r="H76" s="547"/>
      <c r="I76" s="547"/>
      <c r="J76" s="262"/>
      <c r="K76" s="256"/>
    </row>
    <row r="77" spans="1:11" x14ac:dyDescent="0.2">
      <c r="A77" s="562" t="s">
        <v>107</v>
      </c>
      <c r="B77" s="503"/>
      <c r="C77" s="503"/>
      <c r="D77" s="503"/>
      <c r="E77" s="503"/>
      <c r="F77" s="503"/>
      <c r="G77" s="503"/>
      <c r="H77" s="503"/>
      <c r="I77" s="503"/>
      <c r="J77" s="503"/>
      <c r="K77" s="263"/>
    </row>
    <row r="78" spans="1:11" ht="38.25" x14ac:dyDescent="0.2">
      <c r="A78" s="522" t="s">
        <v>108</v>
      </c>
      <c r="B78" s="522"/>
      <c r="C78" s="522"/>
      <c r="D78" s="522"/>
      <c r="E78" s="522"/>
      <c r="F78" s="522"/>
      <c r="G78" s="522"/>
      <c r="H78" s="264" t="s">
        <v>3</v>
      </c>
      <c r="I78" s="265" t="str">
        <f>I68</f>
        <v>VALOR MENSAL  1 Operador Máq. Costal</v>
      </c>
      <c r="J78" s="266" t="str">
        <f>J68</f>
        <v>VALOR MENSAL  1 servente</v>
      </c>
      <c r="K78" s="267"/>
    </row>
    <row r="79" spans="1:11" x14ac:dyDescent="0.2">
      <c r="A79" s="264" t="s">
        <v>10</v>
      </c>
      <c r="B79" s="564" t="s">
        <v>109</v>
      </c>
      <c r="C79" s="564"/>
      <c r="D79" s="564"/>
      <c r="E79" s="564"/>
      <c r="F79" s="564"/>
      <c r="G79" s="564"/>
      <c r="H79" s="296">
        <v>8.3299999999999999E-2</v>
      </c>
      <c r="I79" s="277">
        <f t="shared" ref="I79:I85" si="6">I$30*H79</f>
        <v>156.89055200000001</v>
      </c>
      <c r="J79" s="278">
        <f>J$30*H79</f>
        <v>128.52107099999998</v>
      </c>
      <c r="K79" s="279"/>
    </row>
    <row r="80" spans="1:11" x14ac:dyDescent="0.2">
      <c r="A80" s="264" t="s">
        <v>11</v>
      </c>
      <c r="B80" s="556" t="s">
        <v>110</v>
      </c>
      <c r="C80" s="564"/>
      <c r="D80" s="564"/>
      <c r="E80" s="564"/>
      <c r="F80" s="564"/>
      <c r="G80" s="564"/>
      <c r="H80" s="296">
        <v>7.3000000000000001E-3</v>
      </c>
      <c r="I80" s="277">
        <f t="shared" si="6"/>
        <v>13.749112</v>
      </c>
      <c r="J80" s="278">
        <f t="shared" ref="J80:J85" si="7">J$30*H80</f>
        <v>11.262950999999999</v>
      </c>
      <c r="K80" s="279"/>
    </row>
    <row r="81" spans="1:11" x14ac:dyDescent="0.2">
      <c r="A81" s="264" t="s">
        <v>12</v>
      </c>
      <c r="B81" s="564" t="s">
        <v>111</v>
      </c>
      <c r="C81" s="564"/>
      <c r="D81" s="564"/>
      <c r="E81" s="564"/>
      <c r="F81" s="564"/>
      <c r="G81" s="564"/>
      <c r="H81" s="296">
        <v>2.0000000000000001E-4</v>
      </c>
      <c r="I81" s="277">
        <f t="shared" si="6"/>
        <v>0.37668800000000002</v>
      </c>
      <c r="J81" s="278">
        <f t="shared" si="7"/>
        <v>0.30857400000000001</v>
      </c>
      <c r="K81" s="279"/>
    </row>
    <row r="82" spans="1:11" x14ac:dyDescent="0.2">
      <c r="A82" s="264" t="s">
        <v>13</v>
      </c>
      <c r="B82" s="556" t="s">
        <v>112</v>
      </c>
      <c r="C82" s="564"/>
      <c r="D82" s="564"/>
      <c r="E82" s="564"/>
      <c r="F82" s="564"/>
      <c r="G82" s="564"/>
      <c r="H82" s="48">
        <v>3.0000000000000001E-3</v>
      </c>
      <c r="I82" s="277">
        <f t="shared" si="6"/>
        <v>5.6503200000000007</v>
      </c>
      <c r="J82" s="278">
        <f t="shared" si="7"/>
        <v>4.6286100000000001</v>
      </c>
      <c r="K82" s="279"/>
    </row>
    <row r="83" spans="1:11" x14ac:dyDescent="0.2">
      <c r="A83" s="264" t="s">
        <v>14</v>
      </c>
      <c r="B83" s="556" t="s">
        <v>23</v>
      </c>
      <c r="C83" s="556"/>
      <c r="D83" s="556"/>
      <c r="E83" s="556"/>
      <c r="F83" s="556"/>
      <c r="G83" s="556"/>
      <c r="H83" s="296">
        <v>0</v>
      </c>
      <c r="I83" s="277">
        <f t="shared" si="6"/>
        <v>0</v>
      </c>
      <c r="J83" s="278">
        <f t="shared" si="7"/>
        <v>0</v>
      </c>
      <c r="K83" s="279"/>
    </row>
    <row r="84" spans="1:11" x14ac:dyDescent="0.2">
      <c r="A84" s="264" t="s">
        <v>15</v>
      </c>
      <c r="B84" s="557" t="s">
        <v>279</v>
      </c>
      <c r="C84" s="558"/>
      <c r="D84" s="558"/>
      <c r="E84" s="558"/>
      <c r="F84" s="558"/>
      <c r="G84" s="559"/>
      <c r="H84" s="296">
        <v>1.66E-2</v>
      </c>
      <c r="I84" s="277">
        <f t="shared" si="6"/>
        <v>31.265104000000001</v>
      </c>
      <c r="J84" s="278">
        <f t="shared" si="7"/>
        <v>25.611642</v>
      </c>
      <c r="K84" s="279"/>
    </row>
    <row r="85" spans="1:11" x14ac:dyDescent="0.2">
      <c r="A85" s="264" t="s">
        <v>16</v>
      </c>
      <c r="B85" s="564" t="s">
        <v>4</v>
      </c>
      <c r="C85" s="564"/>
      <c r="D85" s="564"/>
      <c r="E85" s="564"/>
      <c r="F85" s="564"/>
      <c r="G85" s="564"/>
      <c r="H85" s="296">
        <v>0</v>
      </c>
      <c r="I85" s="277">
        <f t="shared" si="6"/>
        <v>0</v>
      </c>
      <c r="J85" s="278">
        <f t="shared" si="7"/>
        <v>0</v>
      </c>
      <c r="K85" s="279"/>
    </row>
    <row r="86" spans="1:11" x14ac:dyDescent="0.2">
      <c r="A86" s="264"/>
      <c r="B86" s="448" t="s">
        <v>293</v>
      </c>
      <c r="C86" s="478"/>
      <c r="D86" s="478"/>
      <c r="E86" s="478"/>
      <c r="F86" s="478"/>
      <c r="G86" s="479"/>
      <c r="H86" s="297">
        <f>SUM(H79:H85)</f>
        <v>0.11040000000000001</v>
      </c>
      <c r="I86" s="281">
        <f>SUM(I79:I85)</f>
        <v>207.93177600000001</v>
      </c>
      <c r="J86" s="282">
        <f>SUM(J79:J85)</f>
        <v>170.33284799999996</v>
      </c>
      <c r="K86" s="279"/>
    </row>
    <row r="87" spans="1:11" x14ac:dyDescent="0.2">
      <c r="A87" s="264" t="s">
        <v>17</v>
      </c>
      <c r="B87" s="506" t="s">
        <v>292</v>
      </c>
      <c r="C87" s="507"/>
      <c r="D87" s="507"/>
      <c r="E87" s="507"/>
      <c r="F87" s="507"/>
      <c r="G87" s="508"/>
      <c r="H87" s="298">
        <v>4.0626000000000002E-2</v>
      </c>
      <c r="I87" s="277">
        <f>I30*$H$87</f>
        <v>76.516633440000007</v>
      </c>
      <c r="J87" s="277">
        <f>J30*$H$87</f>
        <v>62.680636620000001</v>
      </c>
      <c r="K87" s="279"/>
    </row>
    <row r="88" spans="1:11" x14ac:dyDescent="0.2">
      <c r="A88" s="522" t="s">
        <v>20</v>
      </c>
      <c r="B88" s="522"/>
      <c r="C88" s="522"/>
      <c r="D88" s="522"/>
      <c r="E88" s="522"/>
      <c r="F88" s="522"/>
      <c r="G88" s="522"/>
      <c r="H88" s="280">
        <f>H87+H86</f>
        <v>0.15102600000000002</v>
      </c>
      <c r="I88" s="281">
        <f>I87+I86</f>
        <v>284.44840944000003</v>
      </c>
      <c r="J88" s="282">
        <f>J87+J86</f>
        <v>233.01348461999996</v>
      </c>
      <c r="K88" s="284"/>
    </row>
    <row r="89" spans="1:11" x14ac:dyDescent="0.2">
      <c r="A89" s="499"/>
      <c r="B89" s="500"/>
      <c r="C89" s="500"/>
      <c r="D89" s="500"/>
      <c r="E89" s="500"/>
      <c r="F89" s="500"/>
      <c r="G89" s="500"/>
      <c r="H89" s="500"/>
      <c r="I89" s="500"/>
      <c r="J89" s="262"/>
      <c r="K89" s="256"/>
    </row>
    <row r="90" spans="1:11" ht="38.25" x14ac:dyDescent="0.2">
      <c r="A90" s="522" t="s">
        <v>113</v>
      </c>
      <c r="B90" s="522"/>
      <c r="C90" s="522"/>
      <c r="D90" s="522"/>
      <c r="E90" s="522"/>
      <c r="F90" s="522"/>
      <c r="G90" s="522"/>
      <c r="H90" s="264" t="s">
        <v>3</v>
      </c>
      <c r="I90" s="265" t="str">
        <f>I78</f>
        <v>VALOR MENSAL  1 Operador Máq. Costal</v>
      </c>
      <c r="J90" s="266" t="str">
        <f>J78</f>
        <v>VALOR MENSAL  1 servente</v>
      </c>
      <c r="K90" s="267"/>
    </row>
    <row r="91" spans="1:11" x14ac:dyDescent="0.2">
      <c r="A91" s="264" t="s">
        <v>10</v>
      </c>
      <c r="B91" s="564" t="s">
        <v>114</v>
      </c>
      <c r="C91" s="564"/>
      <c r="D91" s="564"/>
      <c r="E91" s="564"/>
      <c r="F91" s="564"/>
      <c r="G91" s="564"/>
      <c r="H91" s="296">
        <v>0</v>
      </c>
      <c r="I91" s="277">
        <f>$I$30*H91</f>
        <v>0</v>
      </c>
      <c r="J91" s="278">
        <f>$I$30*H91</f>
        <v>0</v>
      </c>
      <c r="K91" s="279"/>
    </row>
    <row r="92" spans="1:11" x14ac:dyDescent="0.2">
      <c r="A92" s="522" t="s">
        <v>22</v>
      </c>
      <c r="B92" s="522"/>
      <c r="C92" s="522"/>
      <c r="D92" s="522"/>
      <c r="E92" s="522"/>
      <c r="F92" s="522"/>
      <c r="G92" s="522"/>
      <c r="H92" s="280">
        <f>TRUNC(SUM(H91),4)</f>
        <v>0</v>
      </c>
      <c r="I92" s="281">
        <f>TRUNC(SUM(I91),2)</f>
        <v>0</v>
      </c>
      <c r="J92" s="282">
        <f>TRUNC(SUM(J91),2)</f>
        <v>0</v>
      </c>
      <c r="K92" s="284"/>
    </row>
    <row r="93" spans="1:11" x14ac:dyDescent="0.2">
      <c r="A93" s="502"/>
      <c r="B93" s="503"/>
      <c r="C93" s="503"/>
      <c r="D93" s="503"/>
      <c r="E93" s="503"/>
      <c r="F93" s="503"/>
      <c r="G93" s="503"/>
      <c r="H93" s="503"/>
      <c r="I93" s="503"/>
      <c r="J93" s="262"/>
      <c r="K93" s="256"/>
    </row>
    <row r="94" spans="1:11" x14ac:dyDescent="0.2">
      <c r="A94" s="549" t="s">
        <v>115</v>
      </c>
      <c r="B94" s="550"/>
      <c r="C94" s="550"/>
      <c r="D94" s="550"/>
      <c r="E94" s="550"/>
      <c r="F94" s="550"/>
      <c r="G94" s="550"/>
      <c r="H94" s="550"/>
      <c r="I94" s="550"/>
      <c r="J94" s="550"/>
      <c r="K94" s="274"/>
    </row>
    <row r="95" spans="1:11" ht="38.25" x14ac:dyDescent="0.2">
      <c r="A95" s="522" t="s">
        <v>116</v>
      </c>
      <c r="B95" s="522"/>
      <c r="C95" s="522"/>
      <c r="D95" s="522"/>
      <c r="E95" s="522"/>
      <c r="F95" s="522"/>
      <c r="G95" s="522"/>
      <c r="H95" s="522"/>
      <c r="I95" s="265" t="str">
        <f>I90</f>
        <v>VALOR MENSAL  1 Operador Máq. Costal</v>
      </c>
      <c r="J95" s="266" t="str">
        <f>J90</f>
        <v>VALOR MENSAL  1 servente</v>
      </c>
      <c r="K95" s="267"/>
    </row>
    <row r="96" spans="1:11" x14ac:dyDescent="0.2">
      <c r="A96" s="264" t="s">
        <v>26</v>
      </c>
      <c r="B96" s="556" t="s">
        <v>110</v>
      </c>
      <c r="C96" s="556"/>
      <c r="D96" s="556"/>
      <c r="E96" s="556"/>
      <c r="F96" s="556"/>
      <c r="G96" s="556"/>
      <c r="H96" s="556"/>
      <c r="I96" s="293">
        <f>I88</f>
        <v>284.44840944000003</v>
      </c>
      <c r="J96" s="294">
        <f>J88</f>
        <v>233.01348461999996</v>
      </c>
      <c r="K96" s="295"/>
    </row>
    <row r="97" spans="1:11" x14ac:dyDescent="0.2">
      <c r="A97" s="264" t="s">
        <v>27</v>
      </c>
      <c r="B97" s="556" t="s">
        <v>117</v>
      </c>
      <c r="C97" s="556"/>
      <c r="D97" s="556"/>
      <c r="E97" s="556"/>
      <c r="F97" s="556"/>
      <c r="G97" s="556"/>
      <c r="H97" s="556"/>
      <c r="I97" s="293">
        <f>I92</f>
        <v>0</v>
      </c>
      <c r="J97" s="294">
        <f>J92</f>
        <v>0</v>
      </c>
      <c r="K97" s="295"/>
    </row>
    <row r="98" spans="1:11" x14ac:dyDescent="0.2">
      <c r="A98" s="522" t="s">
        <v>118</v>
      </c>
      <c r="B98" s="522"/>
      <c r="C98" s="522"/>
      <c r="D98" s="522"/>
      <c r="E98" s="522"/>
      <c r="F98" s="522"/>
      <c r="G98" s="522"/>
      <c r="H98" s="522"/>
      <c r="I98" s="281">
        <f>TRUNC(SUM(I96:I97),2)</f>
        <v>284.44</v>
      </c>
      <c r="J98" s="282">
        <f>TRUNC(SUM(J96:J97),2)</f>
        <v>233.01</v>
      </c>
      <c r="K98" s="284"/>
    </row>
    <row r="99" spans="1:11" x14ac:dyDescent="0.2">
      <c r="A99" s="491"/>
      <c r="B99" s="492"/>
      <c r="C99" s="492"/>
      <c r="D99" s="492"/>
      <c r="E99" s="492"/>
      <c r="F99" s="492"/>
      <c r="G99" s="492"/>
      <c r="H99" s="492"/>
      <c r="I99" s="492"/>
      <c r="J99" s="262"/>
      <c r="K99" s="256"/>
    </row>
    <row r="100" spans="1:11" x14ac:dyDescent="0.2">
      <c r="A100" s="562" t="s">
        <v>119</v>
      </c>
      <c r="B100" s="503"/>
      <c r="C100" s="503"/>
      <c r="D100" s="503"/>
      <c r="E100" s="503"/>
      <c r="F100" s="503"/>
      <c r="G100" s="503"/>
      <c r="H100" s="503"/>
      <c r="I100" s="503"/>
      <c r="J100" s="503"/>
      <c r="K100" s="263"/>
    </row>
    <row r="101" spans="1:11" ht="38.25" x14ac:dyDescent="0.2">
      <c r="A101" s="264">
        <v>5</v>
      </c>
      <c r="B101" s="522" t="s">
        <v>19</v>
      </c>
      <c r="C101" s="522"/>
      <c r="D101" s="522"/>
      <c r="E101" s="522"/>
      <c r="F101" s="522"/>
      <c r="G101" s="522"/>
      <c r="H101" s="264"/>
      <c r="I101" s="265" t="str">
        <f>I95</f>
        <v>VALOR MENSAL  1 Operador Máq. Costal</v>
      </c>
      <c r="J101" s="266" t="str">
        <f>J95</f>
        <v>VALOR MENSAL  1 servente</v>
      </c>
      <c r="K101" s="267"/>
    </row>
    <row r="102" spans="1:11" x14ac:dyDescent="0.2">
      <c r="A102" s="264" t="s">
        <v>10</v>
      </c>
      <c r="B102" s="563" t="s">
        <v>202</v>
      </c>
      <c r="C102" s="563"/>
      <c r="D102" s="563"/>
      <c r="E102" s="563"/>
      <c r="F102" s="563"/>
      <c r="G102" s="563"/>
      <c r="H102" s="247" t="s">
        <v>0</v>
      </c>
      <c r="I102" s="293">
        <f>E173</f>
        <v>114.08333333333333</v>
      </c>
      <c r="J102" s="294">
        <f>E189</f>
        <v>84.916666666666657</v>
      </c>
      <c r="K102" s="295"/>
    </row>
    <row r="103" spans="1:11" x14ac:dyDescent="0.2">
      <c r="A103" s="264" t="s">
        <v>11</v>
      </c>
      <c r="B103" s="563" t="s">
        <v>255</v>
      </c>
      <c r="C103" s="563"/>
      <c r="D103" s="563"/>
      <c r="E103" s="563"/>
      <c r="F103" s="563"/>
      <c r="G103" s="563"/>
      <c r="H103" s="247" t="s">
        <v>0</v>
      </c>
      <c r="I103" s="293">
        <v>10</v>
      </c>
      <c r="J103" s="294">
        <v>10</v>
      </c>
      <c r="K103" s="295"/>
    </row>
    <row r="104" spans="1:11" x14ac:dyDescent="0.2">
      <c r="A104" s="240" t="s">
        <v>12</v>
      </c>
      <c r="B104" s="563" t="s">
        <v>253</v>
      </c>
      <c r="C104" s="563"/>
      <c r="D104" s="563"/>
      <c r="E104" s="563"/>
      <c r="F104" s="563"/>
      <c r="G104" s="563"/>
      <c r="H104" s="247" t="s">
        <v>0</v>
      </c>
      <c r="I104" s="293">
        <v>0</v>
      </c>
      <c r="J104" s="294">
        <v>0</v>
      </c>
      <c r="K104" s="295"/>
    </row>
    <row r="105" spans="1:11" x14ac:dyDescent="0.2">
      <c r="A105" s="522" t="s">
        <v>120</v>
      </c>
      <c r="B105" s="522"/>
      <c r="C105" s="522"/>
      <c r="D105" s="522"/>
      <c r="E105" s="522"/>
      <c r="F105" s="522"/>
      <c r="G105" s="522"/>
      <c r="H105" s="280" t="s">
        <v>0</v>
      </c>
      <c r="I105" s="281">
        <f>TRUNC(SUM(I102:I104),2)</f>
        <v>124.08</v>
      </c>
      <c r="J105" s="282">
        <f>TRUNC(SUM(J102:J104),2)</f>
        <v>94.91</v>
      </c>
      <c r="K105" s="284"/>
    </row>
    <row r="106" spans="1:11" x14ac:dyDescent="0.2">
      <c r="A106" s="491"/>
      <c r="B106" s="492"/>
      <c r="C106" s="492"/>
      <c r="D106" s="492"/>
      <c r="E106" s="492"/>
      <c r="F106" s="492"/>
      <c r="G106" s="492"/>
      <c r="H106" s="492"/>
      <c r="I106" s="492"/>
      <c r="J106" s="262"/>
      <c r="K106" s="256"/>
    </row>
    <row r="107" spans="1:11" x14ac:dyDescent="0.2">
      <c r="A107" s="509" t="s">
        <v>310</v>
      </c>
      <c r="B107" s="509"/>
      <c r="C107" s="509"/>
      <c r="D107" s="509"/>
      <c r="E107" s="509"/>
      <c r="F107" s="509"/>
      <c r="G107" s="509"/>
      <c r="H107" s="509"/>
      <c r="I107" s="510"/>
      <c r="J107" s="262"/>
      <c r="K107" s="256"/>
    </row>
    <row r="108" spans="1:11" ht="25.5" x14ac:dyDescent="0.2">
      <c r="A108" s="264">
        <v>6</v>
      </c>
      <c r="B108" s="522" t="s">
        <v>311</v>
      </c>
      <c r="C108" s="522"/>
      <c r="D108" s="522"/>
      <c r="E108" s="522"/>
      <c r="F108" s="522"/>
      <c r="G108" s="522"/>
      <c r="H108" s="264"/>
      <c r="I108" s="265" t="s">
        <v>136</v>
      </c>
      <c r="J108" s="299"/>
      <c r="K108" s="256"/>
    </row>
    <row r="109" spans="1:11" x14ac:dyDescent="0.2">
      <c r="A109" s="264" t="s">
        <v>10</v>
      </c>
      <c r="B109" s="560" t="s">
        <v>312</v>
      </c>
      <c r="C109" s="560"/>
      <c r="D109" s="560"/>
      <c r="E109" s="560"/>
      <c r="F109" s="560"/>
      <c r="G109" s="560"/>
      <c r="H109" s="268"/>
      <c r="I109" s="300">
        <f>E204</f>
        <v>351.66666666666669</v>
      </c>
      <c r="J109" s="301"/>
      <c r="K109" s="256"/>
    </row>
    <row r="110" spans="1:11" x14ac:dyDescent="0.2">
      <c r="A110" s="264" t="s">
        <v>11</v>
      </c>
      <c r="B110" s="561" t="s">
        <v>313</v>
      </c>
      <c r="C110" s="561"/>
      <c r="D110" s="561"/>
      <c r="E110" s="561"/>
      <c r="F110" s="561"/>
      <c r="G110" s="561"/>
      <c r="H110" s="247" t="s">
        <v>0</v>
      </c>
      <c r="I110" s="259">
        <f>D247</f>
        <v>3378.3999999999996</v>
      </c>
      <c r="J110" s="301"/>
      <c r="K110" s="256"/>
    </row>
    <row r="111" spans="1:11" x14ac:dyDescent="0.2">
      <c r="A111" s="264" t="s">
        <v>12</v>
      </c>
      <c r="B111" s="557" t="s">
        <v>4</v>
      </c>
      <c r="C111" s="558"/>
      <c r="D111" s="558"/>
      <c r="E111" s="558"/>
      <c r="F111" s="558"/>
      <c r="G111" s="559"/>
      <c r="H111" s="247" t="s">
        <v>0</v>
      </c>
      <c r="I111" s="259">
        <v>0</v>
      </c>
      <c r="J111" s="301"/>
      <c r="K111" s="256"/>
    </row>
    <row r="112" spans="1:11" x14ac:dyDescent="0.2">
      <c r="A112" s="522" t="s">
        <v>121</v>
      </c>
      <c r="B112" s="522"/>
      <c r="C112" s="522"/>
      <c r="D112" s="522"/>
      <c r="E112" s="522"/>
      <c r="F112" s="522"/>
      <c r="G112" s="522"/>
      <c r="H112" s="280" t="s">
        <v>0</v>
      </c>
      <c r="I112" s="290">
        <f>SUM(I109:I111)</f>
        <v>3730.0666666666662</v>
      </c>
      <c r="J112" s="302"/>
      <c r="K112" s="256"/>
    </row>
    <row r="113" spans="1:12" x14ac:dyDescent="0.2">
      <c r="A113" s="491"/>
      <c r="B113" s="492"/>
      <c r="C113" s="492"/>
      <c r="D113" s="492"/>
      <c r="E113" s="492"/>
      <c r="F113" s="492"/>
      <c r="G113" s="492"/>
      <c r="H113" s="492"/>
      <c r="I113" s="492"/>
      <c r="J113" s="262"/>
      <c r="K113" s="256"/>
    </row>
    <row r="114" spans="1:12" x14ac:dyDescent="0.2">
      <c r="A114" s="509" t="s">
        <v>133</v>
      </c>
      <c r="B114" s="509"/>
      <c r="C114" s="509"/>
      <c r="D114" s="509"/>
      <c r="E114" s="509"/>
      <c r="F114" s="509"/>
      <c r="G114" s="509"/>
      <c r="H114" s="509"/>
      <c r="I114" s="510"/>
      <c r="J114" s="262"/>
      <c r="K114" s="256"/>
    </row>
    <row r="115" spans="1:12" x14ac:dyDescent="0.2">
      <c r="A115" s="264">
        <v>7</v>
      </c>
      <c r="B115" s="522" t="s">
        <v>25</v>
      </c>
      <c r="C115" s="522"/>
      <c r="D115" s="522"/>
      <c r="E115" s="522"/>
      <c r="F115" s="522"/>
      <c r="G115" s="522"/>
      <c r="H115" s="264" t="s">
        <v>3</v>
      </c>
      <c r="I115" s="303" t="s">
        <v>1</v>
      </c>
      <c r="J115" s="299"/>
      <c r="K115" s="256"/>
    </row>
    <row r="116" spans="1:12" x14ac:dyDescent="0.2">
      <c r="A116" s="264" t="s">
        <v>10</v>
      </c>
      <c r="B116" s="556" t="s">
        <v>28</v>
      </c>
      <c r="C116" s="556"/>
      <c r="D116" s="556"/>
      <c r="E116" s="556"/>
      <c r="F116" s="556"/>
      <c r="G116" s="556"/>
      <c r="H116" s="304">
        <v>0.1</v>
      </c>
      <c r="I116" s="305">
        <f>TRUNC(H116*I145,2)</f>
        <v>1830.25</v>
      </c>
      <c r="J116" s="306"/>
      <c r="K116" s="256"/>
    </row>
    <row r="117" spans="1:12" x14ac:dyDescent="0.2">
      <c r="A117" s="264" t="s">
        <v>11</v>
      </c>
      <c r="B117" s="556" t="s">
        <v>5</v>
      </c>
      <c r="C117" s="556"/>
      <c r="D117" s="556"/>
      <c r="E117" s="556"/>
      <c r="F117" s="556"/>
      <c r="G117" s="556"/>
      <c r="H117" s="304">
        <v>0.08</v>
      </c>
      <c r="I117" s="305">
        <f>TRUNC(H117*(I116+I145),2)</f>
        <v>1610.62</v>
      </c>
      <c r="J117" s="306"/>
      <c r="K117" s="256"/>
    </row>
    <row r="118" spans="1:12" x14ac:dyDescent="0.2">
      <c r="A118" s="264" t="s">
        <v>12</v>
      </c>
      <c r="B118" s="524" t="s">
        <v>58</v>
      </c>
      <c r="C118" s="524"/>
      <c r="D118" s="524"/>
      <c r="E118" s="524"/>
      <c r="F118" s="524"/>
      <c r="G118" s="524"/>
      <c r="H118" s="270"/>
      <c r="I118" s="307"/>
      <c r="J118" s="308"/>
      <c r="K118" s="256"/>
    </row>
    <row r="119" spans="1:12" x14ac:dyDescent="0.2">
      <c r="A119" s="264" t="s">
        <v>59</v>
      </c>
      <c r="B119" s="556" t="s">
        <v>314</v>
      </c>
      <c r="C119" s="556"/>
      <c r="D119" s="556"/>
      <c r="E119" s="556"/>
      <c r="F119" s="556"/>
      <c r="G119" s="556"/>
      <c r="H119" s="309">
        <v>3.6499999999999998E-2</v>
      </c>
      <c r="I119" s="305">
        <f>TRUNC(H119*I129,2)</f>
        <v>859.37</v>
      </c>
      <c r="J119" s="306"/>
      <c r="K119" s="256"/>
    </row>
    <row r="120" spans="1:12" x14ac:dyDescent="0.2">
      <c r="A120" s="264" t="s">
        <v>60</v>
      </c>
      <c r="B120" s="556" t="s">
        <v>146</v>
      </c>
      <c r="C120" s="556"/>
      <c r="D120" s="556"/>
      <c r="E120" s="556"/>
      <c r="F120" s="556"/>
      <c r="G120" s="556"/>
      <c r="H120" s="310">
        <v>0</v>
      </c>
      <c r="I120" s="305">
        <f>TRUNC(H120*I129,2)</f>
        <v>0</v>
      </c>
      <c r="J120" s="306"/>
      <c r="K120" s="256"/>
    </row>
    <row r="121" spans="1:12" x14ac:dyDescent="0.2">
      <c r="A121" s="264" t="s">
        <v>61</v>
      </c>
      <c r="B121" s="556" t="s">
        <v>315</v>
      </c>
      <c r="C121" s="556"/>
      <c r="D121" s="556"/>
      <c r="E121" s="556"/>
      <c r="F121" s="556"/>
      <c r="G121" s="556"/>
      <c r="H121" s="311">
        <v>0.04</v>
      </c>
      <c r="I121" s="305">
        <f>TRUNC(H121*I129,2)</f>
        <v>941.78</v>
      </c>
      <c r="J121" s="306"/>
      <c r="K121" s="256"/>
      <c r="L121" s="33"/>
    </row>
    <row r="122" spans="1:12" x14ac:dyDescent="0.2">
      <c r="A122" s="522" t="s">
        <v>134</v>
      </c>
      <c r="B122" s="522"/>
      <c r="C122" s="522"/>
      <c r="D122" s="522"/>
      <c r="E122" s="522"/>
      <c r="F122" s="522"/>
      <c r="G122" s="522"/>
      <c r="H122" s="309">
        <f>SUM(H116:H121)</f>
        <v>0.25650000000000001</v>
      </c>
      <c r="I122" s="290">
        <f>TRUNC(SUM(I116:I121),2)</f>
        <v>5242.0200000000004</v>
      </c>
      <c r="J122" s="302"/>
      <c r="K122" s="256"/>
    </row>
    <row r="123" spans="1:12" x14ac:dyDescent="0.2">
      <c r="A123" s="248"/>
      <c r="B123" s="551"/>
      <c r="C123" s="551"/>
      <c r="D123" s="551"/>
      <c r="E123" s="551"/>
      <c r="F123" s="551"/>
      <c r="G123" s="551"/>
      <c r="H123" s="551"/>
      <c r="I123" s="551"/>
      <c r="J123" s="262"/>
      <c r="K123" s="256"/>
    </row>
    <row r="124" spans="1:12" x14ac:dyDescent="0.2">
      <c r="A124" s="312" t="s">
        <v>62</v>
      </c>
      <c r="B124" s="552" t="s">
        <v>63</v>
      </c>
      <c r="C124" s="552"/>
      <c r="D124" s="552"/>
      <c r="E124" s="552"/>
      <c r="F124" s="552"/>
      <c r="G124" s="552"/>
      <c r="H124" s="313">
        <f>TRUNC(H119+H120+H121,4)</f>
        <v>7.6499999999999999E-2</v>
      </c>
      <c r="I124" s="314"/>
      <c r="J124" s="262"/>
      <c r="K124" s="256"/>
    </row>
    <row r="125" spans="1:12" x14ac:dyDescent="0.2">
      <c r="A125" s="315"/>
      <c r="B125" s="553">
        <v>100</v>
      </c>
      <c r="C125" s="554"/>
      <c r="D125" s="554"/>
      <c r="E125" s="554"/>
      <c r="F125" s="554"/>
      <c r="G125" s="554"/>
      <c r="H125" s="316"/>
      <c r="I125" s="317"/>
      <c r="J125" s="262"/>
      <c r="K125" s="256"/>
    </row>
    <row r="126" spans="1:12" x14ac:dyDescent="0.2">
      <c r="A126" s="318"/>
      <c r="B126" s="319"/>
      <c r="C126" s="319"/>
      <c r="D126" s="319"/>
      <c r="E126" s="319"/>
      <c r="F126" s="319"/>
      <c r="G126" s="319"/>
      <c r="H126" s="316"/>
      <c r="I126" s="317"/>
      <c r="J126" s="262"/>
      <c r="K126" s="256"/>
    </row>
    <row r="127" spans="1:12" x14ac:dyDescent="0.2">
      <c r="A127" s="315" t="s">
        <v>64</v>
      </c>
      <c r="B127" s="554" t="s">
        <v>122</v>
      </c>
      <c r="C127" s="554"/>
      <c r="D127" s="554"/>
      <c r="E127" s="554"/>
      <c r="F127" s="554"/>
      <c r="G127" s="554"/>
      <c r="H127" s="316"/>
      <c r="I127" s="320">
        <f>TRUNC(I145+I116+I117,2)</f>
        <v>21743.39</v>
      </c>
      <c r="J127" s="262"/>
      <c r="K127" s="256"/>
    </row>
    <row r="128" spans="1:12" x14ac:dyDescent="0.2">
      <c r="A128" s="315"/>
      <c r="B128" s="319"/>
      <c r="C128" s="319"/>
      <c r="D128" s="319"/>
      <c r="E128" s="319"/>
      <c r="F128" s="319"/>
      <c r="G128" s="319"/>
      <c r="H128" s="316"/>
      <c r="I128" s="320"/>
      <c r="J128" s="262"/>
      <c r="K128" s="256"/>
    </row>
    <row r="129" spans="1:11" x14ac:dyDescent="0.2">
      <c r="A129" s="315" t="s">
        <v>65</v>
      </c>
      <c r="B129" s="554" t="s">
        <v>66</v>
      </c>
      <c r="C129" s="554"/>
      <c r="D129" s="554"/>
      <c r="E129" s="554"/>
      <c r="F129" s="554"/>
      <c r="G129" s="554"/>
      <c r="H129" s="316"/>
      <c r="I129" s="320">
        <f>I127/(1-H124)</f>
        <v>23544.547915538711</v>
      </c>
      <c r="J129" s="262"/>
      <c r="K129" s="256"/>
    </row>
    <row r="130" spans="1:11" x14ac:dyDescent="0.2">
      <c r="A130" s="315"/>
      <c r="B130" s="319"/>
      <c r="C130" s="319"/>
      <c r="D130" s="319"/>
      <c r="E130" s="319"/>
      <c r="F130" s="319"/>
      <c r="G130" s="319"/>
      <c r="H130" s="316"/>
      <c r="I130" s="320"/>
      <c r="J130" s="262"/>
      <c r="K130" s="256"/>
    </row>
    <row r="131" spans="1:11" x14ac:dyDescent="0.2">
      <c r="A131" s="321"/>
      <c r="B131" s="555" t="s">
        <v>67</v>
      </c>
      <c r="C131" s="555"/>
      <c r="D131" s="555"/>
      <c r="E131" s="555"/>
      <c r="F131" s="555"/>
      <c r="G131" s="555"/>
      <c r="H131" s="322"/>
      <c r="I131" s="323">
        <f>TRUNC(I129-I127,2)</f>
        <v>1801.15</v>
      </c>
      <c r="J131" s="262"/>
      <c r="K131" s="256"/>
    </row>
    <row r="132" spans="1:11" x14ac:dyDescent="0.2">
      <c r="A132" s="248"/>
      <c r="B132" s="248"/>
      <c r="C132" s="248"/>
      <c r="D132" s="248"/>
      <c r="E132" s="248"/>
      <c r="F132" s="248"/>
      <c r="G132" s="248"/>
      <c r="H132" s="248"/>
      <c r="I132" s="284"/>
      <c r="J132" s="262"/>
      <c r="K132" s="256"/>
    </row>
    <row r="133" spans="1:11" x14ac:dyDescent="0.2">
      <c r="A133" s="549" t="s">
        <v>124</v>
      </c>
      <c r="B133" s="550"/>
      <c r="C133" s="550"/>
      <c r="D133" s="550"/>
      <c r="E133" s="550"/>
      <c r="F133" s="550"/>
      <c r="G133" s="550"/>
      <c r="H133" s="550"/>
      <c r="I133" s="550"/>
      <c r="J133" s="550"/>
      <c r="K133" s="274"/>
    </row>
    <row r="134" spans="1:11" ht="38.25" x14ac:dyDescent="0.2">
      <c r="A134" s="522" t="s">
        <v>29</v>
      </c>
      <c r="B134" s="522"/>
      <c r="C134" s="522"/>
      <c r="D134" s="522"/>
      <c r="E134" s="522"/>
      <c r="F134" s="522"/>
      <c r="G134" s="522"/>
      <c r="H134" s="522"/>
      <c r="I134" s="324" t="str">
        <f>I22</f>
        <v>VALOR MENSAL  1 Operador Máq. Costal</v>
      </c>
      <c r="J134" s="266" t="str">
        <f>J22</f>
        <v>VALOR MENSAL  1 servente</v>
      </c>
      <c r="K134" s="267"/>
    </row>
    <row r="135" spans="1:11" x14ac:dyDescent="0.2">
      <c r="A135" s="245" t="s">
        <v>10</v>
      </c>
      <c r="B135" s="545" t="str">
        <f>A21</f>
        <v>MÓDULO 1 - COMPOSIÇÃO DA REMUNERAÇÃO</v>
      </c>
      <c r="C135" s="545"/>
      <c r="D135" s="545"/>
      <c r="E135" s="545"/>
      <c r="F135" s="545"/>
      <c r="G135" s="545"/>
      <c r="H135" s="545"/>
      <c r="I135" s="305">
        <f>I30</f>
        <v>1883.44</v>
      </c>
      <c r="J135" s="325">
        <f>J30</f>
        <v>1542.87</v>
      </c>
      <c r="K135" s="326"/>
    </row>
    <row r="136" spans="1:11" x14ac:dyDescent="0.2">
      <c r="A136" s="245" t="s">
        <v>11</v>
      </c>
      <c r="B136" s="545" t="str">
        <f>A32</f>
        <v>MÓDULO 2 – ENCARGOS E BENEFÍCIOS ANUAIS, MENSAIS E DIÁRIOS</v>
      </c>
      <c r="C136" s="545"/>
      <c r="D136" s="545"/>
      <c r="E136" s="545"/>
      <c r="F136" s="545"/>
      <c r="G136" s="545"/>
      <c r="H136" s="545"/>
      <c r="I136" s="305">
        <f>I65</f>
        <v>1531.91</v>
      </c>
      <c r="J136" s="325">
        <f>J65</f>
        <v>1354.82</v>
      </c>
      <c r="K136" s="326"/>
    </row>
    <row r="137" spans="1:11" x14ac:dyDescent="0.2">
      <c r="A137" s="245" t="s">
        <v>12</v>
      </c>
      <c r="B137" s="545" t="str">
        <f>A67</f>
        <v>MÓDULO 3 – PROVISÃO PARA RESCISÃO</v>
      </c>
      <c r="C137" s="545"/>
      <c r="D137" s="545"/>
      <c r="E137" s="545"/>
      <c r="F137" s="545"/>
      <c r="G137" s="545"/>
      <c r="H137" s="545"/>
      <c r="I137" s="305">
        <f>I75</f>
        <v>130.13999999999999</v>
      </c>
      <c r="J137" s="325">
        <f>J75</f>
        <v>106.61</v>
      </c>
      <c r="K137" s="326"/>
    </row>
    <row r="138" spans="1:11" x14ac:dyDescent="0.2">
      <c r="A138" s="260" t="s">
        <v>13</v>
      </c>
      <c r="B138" s="545" t="str">
        <f>A77</f>
        <v>MÓDULO 4 – CUSTO DE REPOSIÇÃO DO PROFISSIONAL AUSENTE</v>
      </c>
      <c r="C138" s="545"/>
      <c r="D138" s="545"/>
      <c r="E138" s="545"/>
      <c r="F138" s="545"/>
      <c r="G138" s="545"/>
      <c r="H138" s="545"/>
      <c r="I138" s="305">
        <f>I98</f>
        <v>284.44</v>
      </c>
      <c r="J138" s="325">
        <f>J98</f>
        <v>233.01</v>
      </c>
      <c r="K138" s="326"/>
    </row>
    <row r="139" spans="1:11" x14ac:dyDescent="0.2">
      <c r="A139" s="260" t="s">
        <v>14</v>
      </c>
      <c r="B139" s="545" t="str">
        <f>A100</f>
        <v>MÓDULO 5 – INSUMOS DIVERSOS</v>
      </c>
      <c r="C139" s="545"/>
      <c r="D139" s="545"/>
      <c r="E139" s="545"/>
      <c r="F139" s="545"/>
      <c r="G139" s="545"/>
      <c r="H139" s="545"/>
      <c r="I139" s="305">
        <f>I105</f>
        <v>124.08</v>
      </c>
      <c r="J139" s="325">
        <f>J105</f>
        <v>94.91</v>
      </c>
      <c r="K139" s="326"/>
    </row>
    <row r="140" spans="1:11" x14ac:dyDescent="0.2">
      <c r="A140" s="264"/>
      <c r="B140" s="522" t="s">
        <v>135</v>
      </c>
      <c r="C140" s="522"/>
      <c r="D140" s="522"/>
      <c r="E140" s="522"/>
      <c r="F140" s="522"/>
      <c r="G140" s="522"/>
      <c r="H140" s="522"/>
      <c r="I140" s="290">
        <f>TRUNC(SUM(I135:I139),2)</f>
        <v>3954.01</v>
      </c>
      <c r="J140" s="291">
        <f>TRUNC(SUM(J135:J139),2)</f>
        <v>3332.22</v>
      </c>
      <c r="K140" s="292"/>
    </row>
    <row r="141" spans="1:11" x14ac:dyDescent="0.2">
      <c r="A141" s="264"/>
      <c r="B141" s="546" t="s">
        <v>127</v>
      </c>
      <c r="C141" s="547"/>
      <c r="D141" s="547"/>
      <c r="E141" s="547"/>
      <c r="F141" s="547"/>
      <c r="G141" s="547"/>
      <c r="H141" s="548"/>
      <c r="I141" s="291">
        <v>2</v>
      </c>
      <c r="J141" s="291">
        <v>2</v>
      </c>
      <c r="K141" s="292"/>
    </row>
    <row r="142" spans="1:11" x14ac:dyDescent="0.2">
      <c r="A142" s="264"/>
      <c r="B142" s="546" t="s">
        <v>316</v>
      </c>
      <c r="C142" s="547"/>
      <c r="D142" s="547"/>
      <c r="E142" s="547"/>
      <c r="F142" s="547"/>
      <c r="G142" s="547"/>
      <c r="H142" s="548"/>
      <c r="I142" s="291">
        <f>I140*I141</f>
        <v>7908.02</v>
      </c>
      <c r="J142" s="291">
        <f>J140*J141</f>
        <v>6664.44</v>
      </c>
      <c r="K142" s="292"/>
    </row>
    <row r="143" spans="1:11" x14ac:dyDescent="0.2">
      <c r="A143" s="264"/>
      <c r="B143" s="546" t="s">
        <v>129</v>
      </c>
      <c r="C143" s="547"/>
      <c r="D143" s="547"/>
      <c r="E143" s="547"/>
      <c r="F143" s="547"/>
      <c r="G143" s="547"/>
      <c r="H143" s="548"/>
      <c r="I143" s="540">
        <f>I142+J142</f>
        <v>14572.46</v>
      </c>
      <c r="J143" s="540"/>
      <c r="K143" s="327"/>
    </row>
    <row r="144" spans="1:11" x14ac:dyDescent="0.2">
      <c r="A144" s="260" t="s">
        <v>15</v>
      </c>
      <c r="B144" s="541" t="str">
        <f>A107</f>
        <v>MÓDULO 6 – Ferramentas, Máquinas Roçadeiras costais. Outros</v>
      </c>
      <c r="C144" s="542"/>
      <c r="D144" s="542"/>
      <c r="E144" s="542"/>
      <c r="F144" s="542"/>
      <c r="G144" s="542"/>
      <c r="H144" s="543"/>
      <c r="I144" s="540">
        <f>I112</f>
        <v>3730.0666666666662</v>
      </c>
      <c r="J144" s="540"/>
      <c r="K144" s="327"/>
    </row>
    <row r="145" spans="1:11" x14ac:dyDescent="0.2">
      <c r="A145" s="260"/>
      <c r="B145" s="541" t="s">
        <v>317</v>
      </c>
      <c r="C145" s="542"/>
      <c r="D145" s="542"/>
      <c r="E145" s="542"/>
      <c r="F145" s="542"/>
      <c r="G145" s="542"/>
      <c r="H145" s="543"/>
      <c r="I145" s="540">
        <f>I143+I144</f>
        <v>18302.526666666665</v>
      </c>
      <c r="J145" s="540"/>
      <c r="K145" s="327"/>
    </row>
    <row r="146" spans="1:11" x14ac:dyDescent="0.2">
      <c r="A146" s="260" t="s">
        <v>16</v>
      </c>
      <c r="B146" s="544" t="str">
        <f>A114</f>
        <v>MÓDULO 7 – CUSTOS INDIRETOS, TRIBUTOS E LUCRO</v>
      </c>
      <c r="C146" s="542"/>
      <c r="D146" s="542"/>
      <c r="E146" s="542"/>
      <c r="F146" s="542"/>
      <c r="G146" s="542"/>
      <c r="H146" s="543"/>
      <c r="I146" s="540">
        <f>I122</f>
        <v>5242.0200000000004</v>
      </c>
      <c r="J146" s="540"/>
      <c r="K146" s="327"/>
    </row>
    <row r="147" spans="1:11" x14ac:dyDescent="0.2">
      <c r="A147" s="522" t="s">
        <v>270</v>
      </c>
      <c r="B147" s="522"/>
      <c r="C147" s="522"/>
      <c r="D147" s="522"/>
      <c r="E147" s="522"/>
      <c r="F147" s="522"/>
      <c r="G147" s="522"/>
      <c r="H147" s="522"/>
      <c r="I147" s="540">
        <f>TRUNC(SUM(I145+I146),2)</f>
        <v>23544.54</v>
      </c>
      <c r="J147" s="540"/>
      <c r="K147" s="327"/>
    </row>
    <row r="148" spans="1:11" x14ac:dyDescent="0.2">
      <c r="A148" s="522" t="s">
        <v>138</v>
      </c>
      <c r="B148" s="522"/>
      <c r="C148" s="522"/>
      <c r="D148" s="522"/>
      <c r="E148" s="522"/>
      <c r="F148" s="522"/>
      <c r="G148" s="522"/>
      <c r="H148" s="522"/>
      <c r="I148" s="328">
        <f>I147*12</f>
        <v>282534.48</v>
      </c>
      <c r="J148" s="329"/>
      <c r="K148" s="330"/>
    </row>
    <row r="149" spans="1:11" x14ac:dyDescent="0.2">
      <c r="A149" s="206"/>
      <c r="B149" s="206"/>
      <c r="C149" s="206"/>
      <c r="D149" s="206"/>
      <c r="E149" s="206"/>
      <c r="F149" s="206"/>
      <c r="G149" s="206"/>
      <c r="H149" s="206"/>
      <c r="I149" s="331"/>
      <c r="J149" s="194"/>
    </row>
    <row r="150" spans="1:11" x14ac:dyDescent="0.2">
      <c r="A150" s="206"/>
      <c r="B150" s="206"/>
      <c r="C150" s="206"/>
      <c r="D150" s="206"/>
      <c r="E150" s="206"/>
      <c r="F150" s="206"/>
      <c r="G150" s="206"/>
      <c r="H150" s="206"/>
      <c r="I150" s="206"/>
      <c r="J150" s="194"/>
    </row>
    <row r="151" spans="1:11" s="190" customFormat="1" ht="38.25" x14ac:dyDescent="0.2">
      <c r="A151" s="192" t="s">
        <v>142</v>
      </c>
      <c r="B151" s="332" t="s">
        <v>262</v>
      </c>
      <c r="C151" s="230" t="s">
        <v>143</v>
      </c>
      <c r="D151" s="538" t="s">
        <v>144</v>
      </c>
      <c r="E151" s="538"/>
      <c r="F151" s="538"/>
      <c r="G151" s="230" t="s">
        <v>318</v>
      </c>
      <c r="H151" s="193" t="s">
        <v>263</v>
      </c>
      <c r="I151" s="193" t="s">
        <v>264</v>
      </c>
      <c r="J151" s="333"/>
    </row>
    <row r="152" spans="1:11" x14ac:dyDescent="0.2">
      <c r="A152" s="177">
        <v>1</v>
      </c>
      <c r="B152" s="334">
        <f>F12</f>
        <v>100000</v>
      </c>
      <c r="C152" s="335" t="s">
        <v>319</v>
      </c>
      <c r="D152" s="539" t="str">
        <f>A12</f>
        <v>Serviço de Corte de Grama, Roçada e Rastelagem</v>
      </c>
      <c r="E152" s="539"/>
      <c r="F152" s="539"/>
      <c r="G152" s="388">
        <f>ROUND(I147/B152,2)</f>
        <v>0.24</v>
      </c>
      <c r="H152" s="178">
        <f>G152*B152</f>
        <v>24000</v>
      </c>
      <c r="I152" s="178">
        <f>H152*12</f>
        <v>288000</v>
      </c>
      <c r="J152" s="194"/>
    </row>
    <row r="153" spans="1:11" x14ac:dyDescent="0.2">
      <c r="A153" s="82"/>
      <c r="B153" s="82"/>
      <c r="C153" s="82"/>
      <c r="D153" s="241"/>
      <c r="E153" s="241"/>
      <c r="F153" s="241"/>
      <c r="G153" s="241"/>
      <c r="H153" s="241"/>
      <c r="I153" s="82"/>
      <c r="J153" s="62"/>
      <c r="K153" s="62"/>
    </row>
    <row r="154" spans="1:11" x14ac:dyDescent="0.2">
      <c r="K154"/>
    </row>
    <row r="155" spans="1:11" x14ac:dyDescent="0.2">
      <c r="B155" s="336"/>
      <c r="D155" s="336"/>
      <c r="K155"/>
    </row>
    <row r="156" spans="1:11" ht="13.5" thickBot="1" x14ac:dyDescent="0.25">
      <c r="A156" s="82"/>
      <c r="B156" s="82"/>
      <c r="C156" s="82"/>
      <c r="D156" s="82"/>
      <c r="E156" s="82"/>
      <c r="F156" s="82"/>
      <c r="K156"/>
    </row>
    <row r="157" spans="1:11" x14ac:dyDescent="0.2">
      <c r="A157" s="124"/>
      <c r="B157" s="120"/>
      <c r="C157" s="120"/>
      <c r="D157" s="120"/>
      <c r="E157" s="120"/>
      <c r="F157" s="120"/>
      <c r="G157" s="121"/>
      <c r="K157"/>
    </row>
    <row r="158" spans="1:11" ht="15" x14ac:dyDescent="0.2">
      <c r="A158" s="125" t="s">
        <v>186</v>
      </c>
      <c r="B158" s="111"/>
      <c r="C158" s="111"/>
      <c r="D158" s="115"/>
      <c r="E158" s="115"/>
      <c r="F158" s="126"/>
      <c r="G158" s="85"/>
      <c r="K158"/>
    </row>
    <row r="159" spans="1:11" x14ac:dyDescent="0.2">
      <c r="A159" s="127"/>
      <c r="B159" s="111"/>
      <c r="C159" s="111"/>
      <c r="D159" s="115"/>
      <c r="E159" s="115"/>
      <c r="F159" s="115"/>
      <c r="G159" s="85"/>
      <c r="I159" s="206"/>
      <c r="K159"/>
    </row>
    <row r="160" spans="1:11" ht="15.75" thickBot="1" x14ac:dyDescent="0.25">
      <c r="A160" s="125" t="s">
        <v>320</v>
      </c>
      <c r="B160" s="111"/>
      <c r="C160" s="111"/>
      <c r="D160" s="115"/>
      <c r="E160" s="115"/>
      <c r="F160" s="115"/>
      <c r="G160" s="85"/>
      <c r="K160"/>
    </row>
    <row r="161" spans="1:11" ht="24.75" thickBot="1" x14ac:dyDescent="0.25">
      <c r="A161" s="97" t="s">
        <v>150</v>
      </c>
      <c r="B161" s="98" t="s">
        <v>151</v>
      </c>
      <c r="C161" s="98" t="s">
        <v>130</v>
      </c>
      <c r="D161" s="99" t="s">
        <v>152</v>
      </c>
      <c r="E161" s="99" t="s">
        <v>321</v>
      </c>
      <c r="F161" s="82"/>
      <c r="G161" s="85"/>
      <c r="I161" s="61"/>
      <c r="J161"/>
      <c r="K161"/>
    </row>
    <row r="162" spans="1:11" x14ac:dyDescent="0.2">
      <c r="A162" s="128" t="s">
        <v>154</v>
      </c>
      <c r="B162" s="101" t="s">
        <v>155</v>
      </c>
      <c r="C162" s="100">
        <v>0.25</v>
      </c>
      <c r="D162" s="102">
        <v>60</v>
      </c>
      <c r="E162" s="102">
        <f>C162*D162</f>
        <v>15</v>
      </c>
      <c r="F162" s="168"/>
      <c r="G162" s="85"/>
      <c r="K162"/>
    </row>
    <row r="163" spans="1:11" x14ac:dyDescent="0.2">
      <c r="A163" s="128" t="s">
        <v>156</v>
      </c>
      <c r="B163" s="101" t="s">
        <v>155</v>
      </c>
      <c r="C163" s="100">
        <v>0.33333333333333331</v>
      </c>
      <c r="D163" s="102">
        <v>36</v>
      </c>
      <c r="E163" s="102">
        <f t="shared" ref="E163:E172" si="8">C163*D163</f>
        <v>12</v>
      </c>
      <c r="F163" s="168"/>
      <c r="G163" s="85"/>
      <c r="K163"/>
    </row>
    <row r="164" spans="1:11" x14ac:dyDescent="0.2">
      <c r="A164" s="129" t="s">
        <v>204</v>
      </c>
      <c r="B164" s="101" t="s">
        <v>155</v>
      </c>
      <c r="C164" s="100">
        <v>0.16666666666666666</v>
      </c>
      <c r="D164" s="102">
        <v>31</v>
      </c>
      <c r="E164" s="102">
        <f t="shared" si="8"/>
        <v>5.1666666666666661</v>
      </c>
      <c r="F164" s="168"/>
      <c r="G164" s="85"/>
      <c r="K164"/>
    </row>
    <row r="165" spans="1:11" ht="25.5" x14ac:dyDescent="0.2">
      <c r="A165" s="129" t="s">
        <v>322</v>
      </c>
      <c r="B165" s="101" t="s">
        <v>158</v>
      </c>
      <c r="C165" s="100">
        <v>0.25</v>
      </c>
      <c r="D165" s="102">
        <v>51</v>
      </c>
      <c r="E165" s="102">
        <f t="shared" si="8"/>
        <v>12.75</v>
      </c>
      <c r="F165" s="168"/>
      <c r="G165" s="85"/>
      <c r="K165"/>
    </row>
    <row r="166" spans="1:11" x14ac:dyDescent="0.2">
      <c r="A166" s="129" t="s">
        <v>323</v>
      </c>
      <c r="B166" s="101" t="s">
        <v>155</v>
      </c>
      <c r="C166" s="100">
        <v>8.3333333333333329E-2</v>
      </c>
      <c r="D166" s="102">
        <v>50</v>
      </c>
      <c r="E166" s="102">
        <f t="shared" si="8"/>
        <v>4.1666666666666661</v>
      </c>
      <c r="F166" s="168"/>
      <c r="G166" s="85"/>
      <c r="K166"/>
    </row>
    <row r="167" spans="1:11" ht="25.5" x14ac:dyDescent="0.2">
      <c r="A167" s="337" t="s">
        <v>324</v>
      </c>
      <c r="B167" s="103" t="s">
        <v>155</v>
      </c>
      <c r="C167" s="100">
        <v>8.3333333333333329E-2</v>
      </c>
      <c r="D167" s="102">
        <v>80</v>
      </c>
      <c r="E167" s="102">
        <f t="shared" si="8"/>
        <v>6.6666666666666661</v>
      </c>
      <c r="F167" s="169"/>
      <c r="G167" s="85"/>
      <c r="K167"/>
    </row>
    <row r="168" spans="1:11" x14ac:dyDescent="0.2">
      <c r="A168" s="128" t="s">
        <v>161</v>
      </c>
      <c r="B168" s="101" t="s">
        <v>158</v>
      </c>
      <c r="C168" s="100">
        <v>1</v>
      </c>
      <c r="D168" s="102">
        <v>20</v>
      </c>
      <c r="E168" s="102">
        <f t="shared" si="8"/>
        <v>20</v>
      </c>
      <c r="F168" s="168"/>
      <c r="G168" s="85"/>
      <c r="K168"/>
    </row>
    <row r="169" spans="1:11" ht="24" x14ac:dyDescent="0.2">
      <c r="A169" s="131" t="s">
        <v>325</v>
      </c>
      <c r="B169" s="101" t="s">
        <v>155</v>
      </c>
      <c r="C169" s="100">
        <v>0.16666666666666666</v>
      </c>
      <c r="D169" s="102">
        <v>20</v>
      </c>
      <c r="E169" s="102">
        <f t="shared" si="8"/>
        <v>3.333333333333333</v>
      </c>
      <c r="F169" s="168"/>
      <c r="G169" s="85"/>
      <c r="K169"/>
    </row>
    <row r="170" spans="1:11" ht="25.5" x14ac:dyDescent="0.2">
      <c r="A170" s="128" t="s">
        <v>163</v>
      </c>
      <c r="B170" s="101" t="s">
        <v>164</v>
      </c>
      <c r="C170" s="100">
        <v>1</v>
      </c>
      <c r="D170" s="102">
        <v>30</v>
      </c>
      <c r="E170" s="102">
        <f t="shared" si="8"/>
        <v>30</v>
      </c>
      <c r="F170" s="168"/>
      <c r="G170" s="85"/>
      <c r="K170"/>
    </row>
    <row r="171" spans="1:11" ht="25.5" x14ac:dyDescent="0.2">
      <c r="A171" s="129" t="s">
        <v>220</v>
      </c>
      <c r="B171" s="338" t="s">
        <v>151</v>
      </c>
      <c r="C171" s="100">
        <v>0.16666666666666666</v>
      </c>
      <c r="D171" s="102">
        <v>30</v>
      </c>
      <c r="E171" s="102">
        <f t="shared" si="8"/>
        <v>5</v>
      </c>
      <c r="F171" s="168"/>
      <c r="G171" s="85"/>
      <c r="K171"/>
    </row>
    <row r="172" spans="1:11" x14ac:dyDescent="0.2">
      <c r="A172" s="132" t="s">
        <v>187</v>
      </c>
      <c r="B172" s="239"/>
      <c r="C172" s="239"/>
      <c r="D172" s="239"/>
      <c r="E172" s="102">
        <f t="shared" si="8"/>
        <v>0</v>
      </c>
      <c r="F172" s="82"/>
      <c r="G172" s="85"/>
      <c r="K172"/>
    </row>
    <row r="173" spans="1:11" x14ac:dyDescent="0.2">
      <c r="A173" s="429" t="s">
        <v>326</v>
      </c>
      <c r="B173" s="430"/>
      <c r="C173" s="430"/>
      <c r="D173" s="431"/>
      <c r="E173" s="110">
        <f>SUM(E162:E172)</f>
        <v>114.08333333333333</v>
      </c>
      <c r="F173" s="168"/>
      <c r="G173" s="85"/>
      <c r="K173"/>
    </row>
    <row r="174" spans="1:11" x14ac:dyDescent="0.2">
      <c r="A174" s="127"/>
      <c r="B174" s="111"/>
      <c r="C174" s="111"/>
      <c r="D174" s="115"/>
      <c r="E174" s="115"/>
      <c r="F174" s="82"/>
      <c r="G174" s="85"/>
      <c r="I174" s="61"/>
      <c r="J174"/>
      <c r="K174"/>
    </row>
    <row r="175" spans="1:11" ht="13.5" thickBot="1" x14ac:dyDescent="0.25">
      <c r="A175" s="173"/>
      <c r="B175" s="174"/>
      <c r="C175" s="174"/>
      <c r="D175" s="175"/>
      <c r="E175" s="175"/>
      <c r="F175" s="135"/>
      <c r="G175" s="122"/>
      <c r="K175"/>
    </row>
    <row r="176" spans="1:11" ht="13.5" thickBot="1" x14ac:dyDescent="0.25">
      <c r="A176" s="111"/>
      <c r="B176" s="111"/>
      <c r="C176" s="111"/>
      <c r="D176" s="115"/>
      <c r="E176" s="115"/>
      <c r="F176" s="115"/>
      <c r="G176" s="82"/>
      <c r="K176"/>
    </row>
    <row r="177" spans="1:11" x14ac:dyDescent="0.2">
      <c r="A177" s="124"/>
      <c r="B177" s="120"/>
      <c r="C177" s="120"/>
      <c r="D177" s="120"/>
      <c r="E177" s="120"/>
      <c r="F177" s="120"/>
      <c r="G177" s="121"/>
      <c r="K177"/>
    </row>
    <row r="178" spans="1:11" ht="15" x14ac:dyDescent="0.2">
      <c r="A178" s="125" t="s">
        <v>186</v>
      </c>
      <c r="B178" s="111"/>
      <c r="C178" s="111"/>
      <c r="D178" s="115"/>
      <c r="E178" s="115"/>
      <c r="F178" s="126"/>
      <c r="G178" s="85"/>
      <c r="K178"/>
    </row>
    <row r="179" spans="1:11" x14ac:dyDescent="0.2">
      <c r="A179" s="127"/>
      <c r="B179" s="111"/>
      <c r="C179" s="111"/>
      <c r="D179" s="115"/>
      <c r="E179" s="115"/>
      <c r="F179" s="115"/>
      <c r="G179" s="85"/>
      <c r="K179"/>
    </row>
    <row r="180" spans="1:11" ht="15.75" thickBot="1" x14ac:dyDescent="0.25">
      <c r="A180" s="125" t="s">
        <v>327</v>
      </c>
      <c r="B180" s="111"/>
      <c r="C180" s="111"/>
      <c r="D180" s="115"/>
      <c r="E180" s="115"/>
      <c r="F180" s="115"/>
      <c r="G180" s="85"/>
      <c r="K180"/>
    </row>
    <row r="181" spans="1:11" ht="24.75" thickBot="1" x14ac:dyDescent="0.25">
      <c r="A181" s="97" t="s">
        <v>150</v>
      </c>
      <c r="B181" s="98" t="s">
        <v>151</v>
      </c>
      <c r="C181" s="98" t="s">
        <v>130</v>
      </c>
      <c r="D181" s="99" t="s">
        <v>152</v>
      </c>
      <c r="E181" s="99" t="s">
        <v>328</v>
      </c>
      <c r="F181" s="82"/>
      <c r="G181" s="85"/>
      <c r="I181" s="61"/>
      <c r="J181"/>
      <c r="K181"/>
    </row>
    <row r="182" spans="1:11" x14ac:dyDescent="0.2">
      <c r="A182" s="128" t="s">
        <v>154</v>
      </c>
      <c r="B182" s="101" t="s">
        <v>155</v>
      </c>
      <c r="C182" s="100">
        <v>0.25</v>
      </c>
      <c r="D182" s="102">
        <v>60</v>
      </c>
      <c r="E182" s="102">
        <f>C182*D182</f>
        <v>15</v>
      </c>
      <c r="F182" s="168"/>
      <c r="G182" s="85"/>
      <c r="I182" s="61"/>
      <c r="J182"/>
      <c r="K182"/>
    </row>
    <row r="183" spans="1:11" x14ac:dyDescent="0.2">
      <c r="A183" s="128" t="s">
        <v>156</v>
      </c>
      <c r="B183" s="101" t="s">
        <v>155</v>
      </c>
      <c r="C183" s="100">
        <v>0.33333333333333331</v>
      </c>
      <c r="D183" s="102">
        <v>36</v>
      </c>
      <c r="E183" s="102">
        <f t="shared" ref="E183:E188" si="9">C183*D183</f>
        <v>12</v>
      </c>
      <c r="F183" s="168"/>
      <c r="G183" s="85"/>
      <c r="K183"/>
    </row>
    <row r="184" spans="1:11" x14ac:dyDescent="0.2">
      <c r="A184" s="129" t="s">
        <v>204</v>
      </c>
      <c r="B184" s="101" t="s">
        <v>155</v>
      </c>
      <c r="C184" s="100">
        <v>0.16666666666666666</v>
      </c>
      <c r="D184" s="102">
        <v>31</v>
      </c>
      <c r="E184" s="102">
        <f t="shared" si="9"/>
        <v>5.1666666666666661</v>
      </c>
      <c r="F184" s="168"/>
      <c r="G184" s="85"/>
      <c r="I184" s="61"/>
      <c r="J184"/>
      <c r="K184"/>
    </row>
    <row r="185" spans="1:11" ht="38.25" x14ac:dyDescent="0.2">
      <c r="A185" s="128" t="s">
        <v>157</v>
      </c>
      <c r="B185" s="101" t="s">
        <v>158</v>
      </c>
      <c r="C185" s="100">
        <v>0.25</v>
      </c>
      <c r="D185" s="102">
        <v>51</v>
      </c>
      <c r="E185" s="102">
        <f t="shared" si="9"/>
        <v>12.75</v>
      </c>
      <c r="F185" s="168"/>
      <c r="G185" s="85"/>
      <c r="K185"/>
    </row>
    <row r="186" spans="1:11" x14ac:dyDescent="0.2">
      <c r="A186" s="128" t="s">
        <v>161</v>
      </c>
      <c r="B186" s="101" t="s">
        <v>158</v>
      </c>
      <c r="C186" s="100">
        <v>1</v>
      </c>
      <c r="D186" s="102">
        <v>10</v>
      </c>
      <c r="E186" s="102">
        <f t="shared" si="9"/>
        <v>10</v>
      </c>
      <c r="F186" s="168"/>
      <c r="G186" s="85"/>
      <c r="K186"/>
    </row>
    <row r="187" spans="1:11" ht="25.5" x14ac:dyDescent="0.2">
      <c r="A187" s="128" t="s">
        <v>163</v>
      </c>
      <c r="B187" s="101" t="s">
        <v>164</v>
      </c>
      <c r="C187" s="100">
        <v>1</v>
      </c>
      <c r="D187" s="102">
        <v>30</v>
      </c>
      <c r="E187" s="102">
        <f t="shared" si="9"/>
        <v>30</v>
      </c>
      <c r="F187" s="168"/>
      <c r="G187" s="85"/>
      <c r="J187"/>
      <c r="K187"/>
    </row>
    <row r="188" spans="1:11" x14ac:dyDescent="0.2">
      <c r="A188" s="132" t="s">
        <v>187</v>
      </c>
      <c r="B188" s="239"/>
      <c r="C188" s="239"/>
      <c r="D188" s="239"/>
      <c r="E188" s="102">
        <f t="shared" si="9"/>
        <v>0</v>
      </c>
      <c r="F188" s="82"/>
      <c r="G188" s="85"/>
      <c r="J188"/>
      <c r="K188"/>
    </row>
    <row r="189" spans="1:11" x14ac:dyDescent="0.2">
      <c r="A189" s="429" t="s">
        <v>329</v>
      </c>
      <c r="B189" s="430"/>
      <c r="C189" s="430"/>
      <c r="D189" s="431"/>
      <c r="E189" s="110">
        <f>SUM(E182:E187)</f>
        <v>84.916666666666657</v>
      </c>
      <c r="F189" s="168"/>
      <c r="G189" s="85"/>
      <c r="J189"/>
      <c r="K189"/>
    </row>
    <row r="190" spans="1:11" x14ac:dyDescent="0.2">
      <c r="A190" s="127"/>
      <c r="B190" s="111"/>
      <c r="C190" s="111"/>
      <c r="D190" s="115"/>
      <c r="E190" s="115"/>
      <c r="F190" s="82"/>
      <c r="G190" s="85"/>
      <c r="J190"/>
      <c r="K190"/>
    </row>
    <row r="191" spans="1:11" ht="13.5" thickBot="1" x14ac:dyDescent="0.25">
      <c r="A191" s="173"/>
      <c r="B191" s="174"/>
      <c r="C191" s="174"/>
      <c r="D191" s="175"/>
      <c r="E191" s="175"/>
      <c r="F191" s="135"/>
      <c r="G191" s="122"/>
      <c r="J191"/>
      <c r="K191"/>
    </row>
    <row r="192" spans="1:11" x14ac:dyDescent="0.2">
      <c r="A192" s="127"/>
      <c r="B192" s="111"/>
      <c r="C192" s="111"/>
      <c r="D192" s="115"/>
      <c r="E192" s="115"/>
      <c r="F192" s="115"/>
      <c r="G192" s="82"/>
      <c r="J192"/>
      <c r="K192"/>
    </row>
    <row r="193" spans="1:11" ht="15" x14ac:dyDescent="0.2">
      <c r="A193" s="339" t="s">
        <v>224</v>
      </c>
      <c r="B193" s="340"/>
      <c r="C193" s="340"/>
      <c r="D193" s="341"/>
      <c r="E193" s="341"/>
      <c r="F193" s="342"/>
      <c r="G193" s="82"/>
      <c r="J193"/>
      <c r="K193"/>
    </row>
    <row r="194" spans="1:11" ht="15" x14ac:dyDescent="0.2">
      <c r="A194" s="125" t="s">
        <v>330</v>
      </c>
      <c r="B194" s="111"/>
      <c r="C194" s="111"/>
      <c r="D194" s="115"/>
      <c r="E194" s="115"/>
      <c r="F194" s="85"/>
      <c r="G194" s="82"/>
      <c r="J194"/>
      <c r="K194"/>
    </row>
    <row r="195" spans="1:11" ht="13.5" thickBot="1" x14ac:dyDescent="0.25">
      <c r="A195" s="127"/>
      <c r="B195" s="111"/>
      <c r="C195" s="111"/>
      <c r="D195" s="115"/>
      <c r="E195" s="115"/>
      <c r="F195" s="85"/>
      <c r="G195" s="82"/>
      <c r="J195"/>
      <c r="K195"/>
    </row>
    <row r="196" spans="1:11" ht="24.75" thickBot="1" x14ac:dyDescent="0.25">
      <c r="A196" s="88" t="s">
        <v>150</v>
      </c>
      <c r="B196" s="89" t="s">
        <v>151</v>
      </c>
      <c r="C196" s="89" t="s">
        <v>130</v>
      </c>
      <c r="D196" s="99" t="s">
        <v>152</v>
      </c>
      <c r="E196" s="99" t="s">
        <v>331</v>
      </c>
      <c r="F196" s="85"/>
      <c r="G196" s="82"/>
      <c r="J196"/>
      <c r="K196"/>
    </row>
    <row r="197" spans="1:11" x14ac:dyDescent="0.2">
      <c r="A197" s="134" t="s">
        <v>332</v>
      </c>
      <c r="B197" s="94" t="s">
        <v>155</v>
      </c>
      <c r="C197" s="92">
        <v>0.33333333333333331</v>
      </c>
      <c r="D197" s="95">
        <v>30</v>
      </c>
      <c r="E197" s="95">
        <f>C197*D197</f>
        <v>10</v>
      </c>
      <c r="F197" s="85"/>
      <c r="G197" s="82"/>
      <c r="J197"/>
      <c r="K197"/>
    </row>
    <row r="198" spans="1:11" x14ac:dyDescent="0.2">
      <c r="A198" s="134" t="s">
        <v>333</v>
      </c>
      <c r="B198" s="94" t="s">
        <v>155</v>
      </c>
      <c r="C198" s="92">
        <v>2</v>
      </c>
      <c r="D198" s="95">
        <v>30</v>
      </c>
      <c r="E198" s="95">
        <f t="shared" ref="E198:E203" si="10">C198*D198</f>
        <v>60</v>
      </c>
      <c r="F198" s="85"/>
      <c r="G198" s="82"/>
      <c r="J198"/>
      <c r="K198"/>
    </row>
    <row r="199" spans="1:11" x14ac:dyDescent="0.2">
      <c r="A199" s="134" t="s">
        <v>249</v>
      </c>
      <c r="B199" s="167" t="s">
        <v>151</v>
      </c>
      <c r="C199" s="92">
        <v>2</v>
      </c>
      <c r="D199" s="95">
        <v>30</v>
      </c>
      <c r="E199" s="95">
        <f t="shared" si="10"/>
        <v>60</v>
      </c>
      <c r="F199" s="85"/>
      <c r="G199" s="82"/>
      <c r="J199"/>
      <c r="K199"/>
    </row>
    <row r="200" spans="1:11" x14ac:dyDescent="0.2">
      <c r="A200" s="134" t="s">
        <v>334</v>
      </c>
      <c r="B200" s="94" t="s">
        <v>155</v>
      </c>
      <c r="C200" s="92">
        <v>500</v>
      </c>
      <c r="D200" s="95">
        <v>0.4</v>
      </c>
      <c r="E200" s="95">
        <f t="shared" si="10"/>
        <v>200</v>
      </c>
      <c r="F200" s="85"/>
      <c r="G200" s="82"/>
      <c r="J200"/>
      <c r="K200"/>
    </row>
    <row r="201" spans="1:11" ht="25.5" x14ac:dyDescent="0.2">
      <c r="A201" s="137" t="s">
        <v>251</v>
      </c>
      <c r="B201" s="167" t="s">
        <v>151</v>
      </c>
      <c r="C201" s="92">
        <v>0.16666666666666666</v>
      </c>
      <c r="D201" s="95">
        <v>30</v>
      </c>
      <c r="E201" s="95">
        <f t="shared" si="10"/>
        <v>5</v>
      </c>
      <c r="F201" s="85"/>
      <c r="G201" s="82"/>
      <c r="J201"/>
      <c r="K201"/>
    </row>
    <row r="202" spans="1:11" ht="25.5" x14ac:dyDescent="0.2">
      <c r="A202" s="137" t="s">
        <v>335</v>
      </c>
      <c r="B202" s="167" t="s">
        <v>155</v>
      </c>
      <c r="C202" s="92">
        <v>5.5555555555555552E-2</v>
      </c>
      <c r="D202" s="95">
        <v>300</v>
      </c>
      <c r="E202" s="95">
        <f t="shared" si="10"/>
        <v>16.666666666666664</v>
      </c>
      <c r="F202" s="85"/>
      <c r="G202" s="82"/>
      <c r="J202"/>
      <c r="K202"/>
    </row>
    <row r="203" spans="1:11" x14ac:dyDescent="0.2">
      <c r="A203" s="134" t="s">
        <v>187</v>
      </c>
      <c r="B203" s="167" t="s">
        <v>151</v>
      </c>
      <c r="C203" s="96"/>
      <c r="D203" s="95"/>
      <c r="E203" s="95">
        <f t="shared" si="10"/>
        <v>0</v>
      </c>
      <c r="F203" s="85"/>
      <c r="G203" s="82"/>
      <c r="K203"/>
    </row>
    <row r="204" spans="1:11" x14ac:dyDescent="0.2">
      <c r="A204" s="394" t="s">
        <v>336</v>
      </c>
      <c r="B204" s="395"/>
      <c r="C204" s="395"/>
      <c r="D204" s="396"/>
      <c r="E204" s="112">
        <f>SUM(E197:E203)</f>
        <v>351.66666666666669</v>
      </c>
      <c r="F204" s="85"/>
      <c r="G204" s="82"/>
      <c r="K204"/>
    </row>
    <row r="205" spans="1:11" x14ac:dyDescent="0.2">
      <c r="A205" s="84"/>
      <c r="B205" s="82"/>
      <c r="C205" s="82"/>
      <c r="D205" s="82"/>
      <c r="E205" s="82"/>
      <c r="F205" s="85"/>
      <c r="G205" s="82"/>
      <c r="I205" s="61"/>
      <c r="J205"/>
      <c r="K205"/>
    </row>
    <row r="206" spans="1:11" ht="13.5" thickBot="1" x14ac:dyDescent="0.25">
      <c r="A206" s="86"/>
      <c r="B206" s="87"/>
      <c r="C206" s="87"/>
      <c r="D206" s="87"/>
      <c r="E206" s="87"/>
      <c r="F206" s="122"/>
      <c r="G206" s="82"/>
      <c r="K206"/>
    </row>
    <row r="207" spans="1:11" x14ac:dyDescent="0.2">
      <c r="A207" s="127"/>
      <c r="B207" s="111"/>
      <c r="C207" s="111"/>
      <c r="D207" s="115"/>
      <c r="E207" s="115"/>
      <c r="F207" s="115"/>
      <c r="G207" s="82"/>
      <c r="K207"/>
    </row>
    <row r="208" spans="1:11" ht="15" x14ac:dyDescent="0.2">
      <c r="A208" s="125" t="s">
        <v>224</v>
      </c>
      <c r="B208" s="111"/>
      <c r="C208" s="111"/>
      <c r="D208" s="115"/>
      <c r="E208" s="115"/>
      <c r="F208" s="85"/>
      <c r="G208" s="82"/>
      <c r="I208" s="61"/>
      <c r="J208"/>
      <c r="K208"/>
    </row>
    <row r="209" spans="1:11" ht="15" x14ac:dyDescent="0.2">
      <c r="A209" s="125"/>
      <c r="B209" s="111"/>
      <c r="C209" s="111"/>
      <c r="D209" s="115"/>
      <c r="E209" s="115"/>
      <c r="F209" s="85"/>
      <c r="G209" s="82"/>
      <c r="I209" s="61"/>
      <c r="J209"/>
      <c r="K209"/>
    </row>
    <row r="210" spans="1:11" x14ac:dyDescent="0.2">
      <c r="A210" s="136" t="s">
        <v>337</v>
      </c>
      <c r="B210" s="111"/>
      <c r="C210" s="111"/>
      <c r="D210" s="115"/>
      <c r="E210" s="115"/>
      <c r="F210" s="126"/>
      <c r="G210" s="82"/>
      <c r="K210"/>
    </row>
    <row r="211" spans="1:11" x14ac:dyDescent="0.2">
      <c r="A211" s="136"/>
      <c r="B211" s="111"/>
      <c r="C211" s="111"/>
      <c r="D211" s="115"/>
      <c r="E211" s="115"/>
      <c r="F211" s="85"/>
      <c r="G211" s="82"/>
      <c r="I211" s="61"/>
      <c r="J211"/>
      <c r="K211"/>
    </row>
    <row r="212" spans="1:11" x14ac:dyDescent="0.2">
      <c r="A212" s="527" t="s">
        <v>338</v>
      </c>
      <c r="B212" s="528"/>
      <c r="C212" s="343">
        <v>2</v>
      </c>
      <c r="D212" s="211"/>
      <c r="E212" s="211"/>
      <c r="F212" s="344"/>
      <c r="G212" s="82"/>
      <c r="K212"/>
    </row>
    <row r="213" spans="1:11" x14ac:dyDescent="0.2">
      <c r="A213" s="529" t="s">
        <v>339</v>
      </c>
      <c r="B213" s="530"/>
      <c r="C213" s="345">
        <v>4500</v>
      </c>
      <c r="D213" s="211"/>
      <c r="E213" s="211"/>
      <c r="F213" s="344"/>
      <c r="G213" s="82"/>
      <c r="K213"/>
    </row>
    <row r="214" spans="1:11" x14ac:dyDescent="0.2">
      <c r="A214" s="346"/>
      <c r="B214" s="347"/>
      <c r="C214" s="347"/>
      <c r="D214" s="211"/>
      <c r="E214" s="211"/>
      <c r="F214" s="348"/>
      <c r="G214" s="82"/>
      <c r="K214"/>
    </row>
    <row r="215" spans="1:11" x14ac:dyDescent="0.2">
      <c r="A215" s="349" t="s">
        <v>340</v>
      </c>
      <c r="B215" s="347"/>
      <c r="C215" s="347"/>
      <c r="D215" s="211"/>
      <c r="E215" s="211"/>
      <c r="F215" s="348"/>
      <c r="G215" s="82"/>
      <c r="K215"/>
    </row>
    <row r="216" spans="1:11" x14ac:dyDescent="0.2">
      <c r="A216" s="531" t="s">
        <v>341</v>
      </c>
      <c r="B216" s="532"/>
      <c r="C216" s="532"/>
      <c r="D216" s="350">
        <v>0.8</v>
      </c>
      <c r="E216" s="211"/>
      <c r="F216" s="348"/>
      <c r="G216" s="82"/>
      <c r="K216"/>
    </row>
    <row r="217" spans="1:11" ht="36.75" thickBot="1" x14ac:dyDescent="0.25">
      <c r="A217" s="351" t="s">
        <v>150</v>
      </c>
      <c r="B217" s="352" t="s">
        <v>151</v>
      </c>
      <c r="C217" s="353" t="s">
        <v>342</v>
      </c>
      <c r="D217" s="354" t="s">
        <v>343</v>
      </c>
      <c r="E217" s="355" t="s">
        <v>190</v>
      </c>
      <c r="F217" s="348"/>
      <c r="G217" s="82"/>
      <c r="K217"/>
    </row>
    <row r="218" spans="1:11" ht="38.25" x14ac:dyDescent="0.2">
      <c r="A218" s="356" t="s">
        <v>344</v>
      </c>
      <c r="B218" s="357" t="s">
        <v>3</v>
      </c>
      <c r="C218" s="358">
        <f>D216</f>
        <v>0.8</v>
      </c>
      <c r="D218" s="359">
        <f>C213*C218</f>
        <v>3600</v>
      </c>
      <c r="E218" s="360">
        <f>D218/36</f>
        <v>100</v>
      </c>
      <c r="F218" s="348"/>
      <c r="G218" s="82"/>
      <c r="K218"/>
    </row>
    <row r="219" spans="1:11" x14ac:dyDescent="0.2">
      <c r="A219" s="346"/>
      <c r="B219" s="347"/>
      <c r="C219" s="347"/>
      <c r="D219" s="211"/>
      <c r="E219" s="211"/>
      <c r="F219" s="348"/>
      <c r="G219" s="82"/>
      <c r="K219"/>
    </row>
    <row r="220" spans="1:11" x14ac:dyDescent="0.2">
      <c r="A220" s="346"/>
      <c r="B220" s="347"/>
      <c r="C220" s="347"/>
      <c r="D220" s="211"/>
      <c r="E220" s="211"/>
      <c r="F220" s="344"/>
      <c r="G220" s="82"/>
      <c r="I220" s="61"/>
      <c r="J220"/>
      <c r="K220"/>
    </row>
    <row r="221" spans="1:11" x14ac:dyDescent="0.2">
      <c r="A221" s="349" t="s">
        <v>345</v>
      </c>
      <c r="B221" s="347"/>
      <c r="C221" s="347"/>
      <c r="D221" s="211"/>
      <c r="E221" s="211"/>
      <c r="F221" s="344"/>
      <c r="G221" s="82"/>
      <c r="K221"/>
    </row>
    <row r="222" spans="1:11" ht="13.5" thickBot="1" x14ac:dyDescent="0.25">
      <c r="A222" s="533" t="s">
        <v>215</v>
      </c>
      <c r="B222" s="534"/>
      <c r="C222" s="534"/>
      <c r="D222" s="535"/>
      <c r="E222" s="361">
        <v>7.0000000000000001E-3</v>
      </c>
      <c r="F222" s="362"/>
      <c r="G222" s="82"/>
      <c r="K222"/>
    </row>
    <row r="223" spans="1:11" ht="24.75" thickBot="1" x14ac:dyDescent="0.25">
      <c r="A223" s="363" t="s">
        <v>150</v>
      </c>
      <c r="B223" s="364" t="s">
        <v>151</v>
      </c>
      <c r="C223" s="365" t="s">
        <v>209</v>
      </c>
      <c r="D223" s="366" t="s">
        <v>152</v>
      </c>
      <c r="E223" s="366" t="s">
        <v>190</v>
      </c>
      <c r="F223" s="344"/>
      <c r="G223" s="82"/>
      <c r="K223"/>
    </row>
    <row r="224" spans="1:11" ht="38.25" x14ac:dyDescent="0.2">
      <c r="A224" s="367" t="s">
        <v>165</v>
      </c>
      <c r="B224" s="357" t="s">
        <v>3</v>
      </c>
      <c r="C224" s="368">
        <f>E222</f>
        <v>7.0000000000000001E-3</v>
      </c>
      <c r="D224" s="359">
        <f>C213</f>
        <v>4500</v>
      </c>
      <c r="E224" s="360">
        <f>D224*C224</f>
        <v>31.5</v>
      </c>
      <c r="F224" s="348"/>
      <c r="G224" s="82"/>
      <c r="K224"/>
    </row>
    <row r="225" spans="1:11" x14ac:dyDescent="0.2">
      <c r="A225" s="346"/>
      <c r="B225" s="347"/>
      <c r="C225" s="369"/>
      <c r="D225" s="369"/>
      <c r="E225" s="369"/>
      <c r="F225" s="344"/>
      <c r="G225" s="82"/>
      <c r="K225"/>
    </row>
    <row r="226" spans="1:11" ht="13.5" thickBot="1" x14ac:dyDescent="0.25">
      <c r="A226" s="349" t="s">
        <v>346</v>
      </c>
      <c r="B226" s="370"/>
      <c r="C226" s="371"/>
      <c r="D226" s="211"/>
      <c r="E226" s="211"/>
      <c r="F226" s="344"/>
      <c r="G226" s="82"/>
      <c r="K226"/>
    </row>
    <row r="227" spans="1:11" ht="13.5" thickBot="1" x14ac:dyDescent="0.25">
      <c r="A227" s="363" t="s">
        <v>150</v>
      </c>
      <c r="B227" s="364" t="s">
        <v>151</v>
      </c>
      <c r="C227" s="364" t="s">
        <v>130</v>
      </c>
      <c r="D227" s="366" t="s">
        <v>152</v>
      </c>
      <c r="E227" s="366" t="s">
        <v>153</v>
      </c>
      <c r="F227" s="344"/>
      <c r="G227" s="82"/>
      <c r="K227"/>
    </row>
    <row r="228" spans="1:11" ht="25.5" x14ac:dyDescent="0.2">
      <c r="A228" s="356" t="s">
        <v>347</v>
      </c>
      <c r="B228" s="372" t="s">
        <v>348</v>
      </c>
      <c r="C228" s="373">
        <v>200</v>
      </c>
      <c r="D228" s="374">
        <v>4.8899999999999997</v>
      </c>
      <c r="E228" s="359">
        <f>C228*D228</f>
        <v>977.99999999999989</v>
      </c>
      <c r="F228" s="348"/>
      <c r="G228" s="82"/>
      <c r="K228"/>
    </row>
    <row r="229" spans="1:11" ht="38.25" x14ac:dyDescent="0.2">
      <c r="A229" s="356" t="s">
        <v>349</v>
      </c>
      <c r="B229" s="375" t="s">
        <v>350</v>
      </c>
      <c r="C229" s="373">
        <v>10</v>
      </c>
      <c r="D229" s="376">
        <v>27.97</v>
      </c>
      <c r="E229" s="359">
        <f>D229*C229</f>
        <v>279.7</v>
      </c>
      <c r="F229" s="344"/>
      <c r="G229" s="82"/>
      <c r="K229"/>
    </row>
    <row r="230" spans="1:11" ht="25.5" x14ac:dyDescent="0.2">
      <c r="A230" s="356" t="s">
        <v>351</v>
      </c>
      <c r="B230" s="372" t="s">
        <v>352</v>
      </c>
      <c r="C230" s="373">
        <v>200</v>
      </c>
      <c r="D230" s="376">
        <v>1</v>
      </c>
      <c r="E230" s="359">
        <f>C230*D230</f>
        <v>200</v>
      </c>
      <c r="F230" s="344"/>
      <c r="G230" s="82"/>
      <c r="K230"/>
    </row>
    <row r="231" spans="1:11" x14ac:dyDescent="0.2">
      <c r="A231" s="536" t="s">
        <v>195</v>
      </c>
      <c r="B231" s="537"/>
      <c r="C231" s="537"/>
      <c r="D231" s="537"/>
      <c r="E231" s="345">
        <f>SUM(E228:E230)</f>
        <v>1457.6999999999998</v>
      </c>
      <c r="F231" s="344"/>
      <c r="G231" s="82"/>
      <c r="K231"/>
    </row>
    <row r="232" spans="1:11" x14ac:dyDescent="0.2">
      <c r="A232" s="346"/>
      <c r="B232" s="347"/>
      <c r="C232" s="347"/>
      <c r="D232" s="211"/>
      <c r="E232" s="211"/>
      <c r="F232" s="344"/>
      <c r="G232" s="82"/>
      <c r="K232"/>
    </row>
    <row r="233" spans="1:11" ht="13.5" thickBot="1" x14ac:dyDescent="0.25">
      <c r="A233" s="349" t="s">
        <v>353</v>
      </c>
      <c r="B233" s="347"/>
      <c r="C233" s="347"/>
      <c r="D233" s="211"/>
      <c r="E233" s="211"/>
      <c r="F233" s="344"/>
      <c r="G233" s="82"/>
      <c r="K233"/>
    </row>
    <row r="234" spans="1:11" ht="72.75" thickBot="1" x14ac:dyDescent="0.25">
      <c r="A234" s="363" t="s">
        <v>150</v>
      </c>
      <c r="B234" s="364" t="s">
        <v>151</v>
      </c>
      <c r="C234" s="365" t="s">
        <v>354</v>
      </c>
      <c r="D234" s="377" t="s">
        <v>355</v>
      </c>
      <c r="E234" s="366" t="s">
        <v>197</v>
      </c>
      <c r="F234" s="344"/>
    </row>
    <row r="235" spans="1:11" ht="38.25" x14ac:dyDescent="0.2">
      <c r="A235" s="356" t="s">
        <v>356</v>
      </c>
      <c r="B235" s="357" t="s">
        <v>3</v>
      </c>
      <c r="C235" s="378">
        <v>0.8</v>
      </c>
      <c r="D235" s="359">
        <f>C213*C235</f>
        <v>3600</v>
      </c>
      <c r="E235" s="360">
        <f>D235/36</f>
        <v>100</v>
      </c>
      <c r="F235" s="348"/>
    </row>
    <row r="236" spans="1:11" x14ac:dyDescent="0.2">
      <c r="A236" s="346"/>
      <c r="B236" s="347"/>
      <c r="C236" s="347"/>
      <c r="D236" s="211"/>
      <c r="E236" s="211"/>
      <c r="F236" s="344"/>
    </row>
    <row r="237" spans="1:11" x14ac:dyDescent="0.2">
      <c r="A237" s="346"/>
      <c r="B237" s="347"/>
      <c r="C237" s="347"/>
      <c r="D237" s="211"/>
      <c r="E237" s="211"/>
      <c r="F237" s="344"/>
    </row>
    <row r="238" spans="1:11" x14ac:dyDescent="0.2">
      <c r="A238" s="346"/>
      <c r="B238" s="347"/>
      <c r="C238" s="347"/>
      <c r="D238" s="211"/>
      <c r="E238" s="211"/>
      <c r="F238" s="348"/>
    </row>
    <row r="239" spans="1:11" x14ac:dyDescent="0.2">
      <c r="A239" s="379" t="str">
        <f>A183</f>
        <v>Camiseta</v>
      </c>
      <c r="B239" s="244"/>
      <c r="C239" s="244"/>
      <c r="D239" s="244"/>
      <c r="E239" s="244"/>
      <c r="F239" s="380"/>
    </row>
    <row r="240" spans="1:11" x14ac:dyDescent="0.2">
      <c r="A240" s="521" t="s">
        <v>141</v>
      </c>
      <c r="B240" s="522"/>
      <c r="C240" s="522"/>
      <c r="D240" s="264" t="s">
        <v>200</v>
      </c>
      <c r="E240" s="381"/>
      <c r="F240" s="348"/>
    </row>
    <row r="241" spans="1:6" x14ac:dyDescent="0.2">
      <c r="A241" s="523" t="str">
        <f>A215</f>
        <v>1. Depreciação mensal por máquina</v>
      </c>
      <c r="B241" s="524"/>
      <c r="C241" s="524"/>
      <c r="D241" s="382">
        <f>E218</f>
        <v>100</v>
      </c>
      <c r="E241" s="381"/>
      <c r="F241" s="348"/>
    </row>
    <row r="242" spans="1:6" x14ac:dyDescent="0.2">
      <c r="A242" s="523" t="str">
        <f>A221</f>
        <v>2.  Remuneração do Capital  Investido mensal por máquina</v>
      </c>
      <c r="B242" s="524"/>
      <c r="C242" s="524"/>
      <c r="D242" s="382">
        <f>E224</f>
        <v>31.5</v>
      </c>
      <c r="E242" s="381"/>
      <c r="F242" s="348"/>
    </row>
    <row r="243" spans="1:6" x14ac:dyDescent="0.2">
      <c r="A243" s="523" t="str">
        <f>A226</f>
        <v>3. Consumos mensal por máquina</v>
      </c>
      <c r="B243" s="524"/>
      <c r="C243" s="524"/>
      <c r="D243" s="382">
        <f>E231</f>
        <v>1457.6999999999998</v>
      </c>
      <c r="E243" s="381"/>
      <c r="F243" s="348"/>
    </row>
    <row r="244" spans="1:6" x14ac:dyDescent="0.2">
      <c r="A244" s="523" t="str">
        <f>A233</f>
        <v>4. Manutenção mensal por máquina</v>
      </c>
      <c r="B244" s="524"/>
      <c r="C244" s="524"/>
      <c r="D244" s="382">
        <f>E235</f>
        <v>100</v>
      </c>
      <c r="E244" s="381"/>
      <c r="F244" s="348"/>
    </row>
    <row r="245" spans="1:6" ht="15" x14ac:dyDescent="0.25">
      <c r="A245" s="525" t="s">
        <v>357</v>
      </c>
      <c r="B245" s="526"/>
      <c r="C245" s="526"/>
      <c r="D245" s="383">
        <f>SUM(D241:D244)</f>
        <v>1689.1999999999998</v>
      </c>
      <c r="E245" s="381"/>
      <c r="F245" s="348"/>
    </row>
    <row r="246" spans="1:6" ht="15" x14ac:dyDescent="0.25">
      <c r="A246" s="520" t="s">
        <v>358</v>
      </c>
      <c r="B246" s="520"/>
      <c r="C246" s="520"/>
      <c r="D246" s="383">
        <v>2</v>
      </c>
      <c r="E246" s="381"/>
      <c r="F246" s="381"/>
    </row>
    <row r="247" spans="1:6" ht="15" x14ac:dyDescent="0.25">
      <c r="A247" s="520" t="s">
        <v>359</v>
      </c>
      <c r="B247" s="520"/>
      <c r="C247" s="520"/>
      <c r="D247" s="383">
        <f>D245*D246</f>
        <v>3378.3999999999996</v>
      </c>
      <c r="E247" s="381"/>
      <c r="F247" s="381"/>
    </row>
    <row r="248" spans="1:6" x14ac:dyDescent="0.2">
      <c r="A248" s="82"/>
      <c r="B248" s="82"/>
      <c r="C248" s="82"/>
      <c r="D248" s="82"/>
      <c r="E248" s="82"/>
    </row>
    <row r="251" spans="1:6" x14ac:dyDescent="0.2">
      <c r="A251" t="s">
        <v>376</v>
      </c>
    </row>
    <row r="253" spans="1:6" x14ac:dyDescent="0.2">
      <c r="A253" t="s">
        <v>377</v>
      </c>
    </row>
  </sheetData>
  <mergeCells count="165">
    <mergeCell ref="A1:I1"/>
    <mergeCell ref="A2:I2"/>
    <mergeCell ref="A4:I4"/>
    <mergeCell ref="B5:H5"/>
    <mergeCell ref="B6:H6"/>
    <mergeCell ref="B7:H7"/>
    <mergeCell ref="A14:J14"/>
    <mergeCell ref="B15:H15"/>
    <mergeCell ref="B16:H16"/>
    <mergeCell ref="B17:H17"/>
    <mergeCell ref="B18:H18"/>
    <mergeCell ref="B19:H19"/>
    <mergeCell ref="B8:H8"/>
    <mergeCell ref="A10:I10"/>
    <mergeCell ref="A11:C11"/>
    <mergeCell ref="D11:E11"/>
    <mergeCell ref="A12:C12"/>
    <mergeCell ref="D12:E12"/>
    <mergeCell ref="B26:G26"/>
    <mergeCell ref="B27:G27"/>
    <mergeCell ref="B28:G28"/>
    <mergeCell ref="B29:G29"/>
    <mergeCell ref="A30:H30"/>
    <mergeCell ref="A32:J32"/>
    <mergeCell ref="A20:I20"/>
    <mergeCell ref="A21:J21"/>
    <mergeCell ref="B22:G22"/>
    <mergeCell ref="B23:G23"/>
    <mergeCell ref="B24:G24"/>
    <mergeCell ref="B25:G25"/>
    <mergeCell ref="A39:I39"/>
    <mergeCell ref="A40:G40"/>
    <mergeCell ref="B41:G41"/>
    <mergeCell ref="B42:G42"/>
    <mergeCell ref="B43:G43"/>
    <mergeCell ref="B44:G44"/>
    <mergeCell ref="A33:G33"/>
    <mergeCell ref="B34:G34"/>
    <mergeCell ref="B35:G35"/>
    <mergeCell ref="B36:G36"/>
    <mergeCell ref="B37:G37"/>
    <mergeCell ref="A38:G38"/>
    <mergeCell ref="A51:G51"/>
    <mergeCell ref="B52:G52"/>
    <mergeCell ref="B53:G53"/>
    <mergeCell ref="B54:G54"/>
    <mergeCell ref="B55:G55"/>
    <mergeCell ref="B56:G56"/>
    <mergeCell ref="B45:G45"/>
    <mergeCell ref="B46:G46"/>
    <mergeCell ref="B47:G47"/>
    <mergeCell ref="B48:G48"/>
    <mergeCell ref="A49:G49"/>
    <mergeCell ref="A50:I50"/>
    <mergeCell ref="B63:H63"/>
    <mergeCell ref="B64:H64"/>
    <mergeCell ref="A65:H65"/>
    <mergeCell ref="A66:I66"/>
    <mergeCell ref="A67:J67"/>
    <mergeCell ref="B68:G68"/>
    <mergeCell ref="B57:G57"/>
    <mergeCell ref="A58:H58"/>
    <mergeCell ref="A59:I59"/>
    <mergeCell ref="A60:J60"/>
    <mergeCell ref="A61:H61"/>
    <mergeCell ref="B62:H62"/>
    <mergeCell ref="A75:G75"/>
    <mergeCell ref="A76:I76"/>
    <mergeCell ref="A77:J77"/>
    <mergeCell ref="A78:G78"/>
    <mergeCell ref="B79:G79"/>
    <mergeCell ref="B80:G80"/>
    <mergeCell ref="B69:G69"/>
    <mergeCell ref="B70:G70"/>
    <mergeCell ref="B71:G71"/>
    <mergeCell ref="B72:G72"/>
    <mergeCell ref="B73:G73"/>
    <mergeCell ref="B74:G74"/>
    <mergeCell ref="B87:G87"/>
    <mergeCell ref="A88:G88"/>
    <mergeCell ref="A89:I89"/>
    <mergeCell ref="A90:G90"/>
    <mergeCell ref="B91:G91"/>
    <mergeCell ref="A92:G92"/>
    <mergeCell ref="B81:G81"/>
    <mergeCell ref="B82:G82"/>
    <mergeCell ref="B83:G83"/>
    <mergeCell ref="B84:G84"/>
    <mergeCell ref="B85:G85"/>
    <mergeCell ref="B86:G86"/>
    <mergeCell ref="A99:I99"/>
    <mergeCell ref="A100:J100"/>
    <mergeCell ref="B101:G101"/>
    <mergeCell ref="B102:G102"/>
    <mergeCell ref="B103:G103"/>
    <mergeCell ref="B104:G104"/>
    <mergeCell ref="A93:I93"/>
    <mergeCell ref="A94:J94"/>
    <mergeCell ref="A95:H95"/>
    <mergeCell ref="B96:H96"/>
    <mergeCell ref="B97:H97"/>
    <mergeCell ref="A98:H98"/>
    <mergeCell ref="B111:G111"/>
    <mergeCell ref="A112:G112"/>
    <mergeCell ref="A113:I113"/>
    <mergeCell ref="A114:I114"/>
    <mergeCell ref="B115:G115"/>
    <mergeCell ref="B116:G116"/>
    <mergeCell ref="A105:G105"/>
    <mergeCell ref="A106:I106"/>
    <mergeCell ref="A107:I107"/>
    <mergeCell ref="B108:G108"/>
    <mergeCell ref="B109:G109"/>
    <mergeCell ref="B110:G110"/>
    <mergeCell ref="B123:I123"/>
    <mergeCell ref="B124:G124"/>
    <mergeCell ref="B125:G125"/>
    <mergeCell ref="B127:G127"/>
    <mergeCell ref="B129:G129"/>
    <mergeCell ref="B131:G131"/>
    <mergeCell ref="B117:G117"/>
    <mergeCell ref="B118:G118"/>
    <mergeCell ref="B119:G119"/>
    <mergeCell ref="B120:G120"/>
    <mergeCell ref="B121:G121"/>
    <mergeCell ref="A122:G122"/>
    <mergeCell ref="B139:H139"/>
    <mergeCell ref="B140:H140"/>
    <mergeCell ref="B141:H141"/>
    <mergeCell ref="B142:H142"/>
    <mergeCell ref="B143:H143"/>
    <mergeCell ref="I143:J143"/>
    <mergeCell ref="A133:J133"/>
    <mergeCell ref="A134:H134"/>
    <mergeCell ref="B135:H135"/>
    <mergeCell ref="B136:H136"/>
    <mergeCell ref="B137:H137"/>
    <mergeCell ref="B138:H138"/>
    <mergeCell ref="D151:F151"/>
    <mergeCell ref="D152:F152"/>
    <mergeCell ref="A173:D173"/>
    <mergeCell ref="A189:D189"/>
    <mergeCell ref="A147:H147"/>
    <mergeCell ref="I147:J147"/>
    <mergeCell ref="A148:H148"/>
    <mergeCell ref="B144:H144"/>
    <mergeCell ref="I144:J144"/>
    <mergeCell ref="B145:H145"/>
    <mergeCell ref="I145:J145"/>
    <mergeCell ref="B146:H146"/>
    <mergeCell ref="I146:J146"/>
    <mergeCell ref="A246:C246"/>
    <mergeCell ref="A247:C247"/>
    <mergeCell ref="A240:C240"/>
    <mergeCell ref="A241:C241"/>
    <mergeCell ref="A242:C242"/>
    <mergeCell ref="A243:C243"/>
    <mergeCell ref="A244:C244"/>
    <mergeCell ref="A245:C245"/>
    <mergeCell ref="A204:D204"/>
    <mergeCell ref="A212:B212"/>
    <mergeCell ref="A213:B213"/>
    <mergeCell ref="A216:C216"/>
    <mergeCell ref="A222:D222"/>
    <mergeCell ref="A231:D23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Planilha Coleta de entulhos</vt:lpstr>
      <vt:lpstr>Planilha Corte de Grama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Admin</cp:lastModifiedBy>
  <cp:lastPrinted>2022-09-05T19:33:02Z</cp:lastPrinted>
  <dcterms:created xsi:type="dcterms:W3CDTF">2010-12-08T17:56:29Z</dcterms:created>
  <dcterms:modified xsi:type="dcterms:W3CDTF">2022-09-06T20:34:08Z</dcterms:modified>
</cp:coreProperties>
</file>